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NTU\財務報表\表達方式修改\7.17.研討會\"/>
    </mc:Choice>
  </mc:AlternateContent>
  <bookViews>
    <workbookView xWindow="480" yWindow="24" windowWidth="19176" windowHeight="9888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工作表1!$A$75:$AJ$104</definedName>
  </definedNames>
  <calcPr calcId="152511"/>
</workbook>
</file>

<file path=xl/calcChain.xml><?xml version="1.0" encoding="utf-8"?>
<calcChain xmlns="http://schemas.openxmlformats.org/spreadsheetml/2006/main">
  <c r="AI78" i="1" l="1"/>
  <c r="V98" i="1"/>
  <c r="V100" i="1"/>
  <c r="V86" i="1"/>
  <c r="V83" i="1"/>
  <c r="V81" i="1"/>
  <c r="V80" i="1"/>
  <c r="N97" i="1"/>
  <c r="N98" i="1"/>
  <c r="V79" i="1"/>
  <c r="N96" i="1"/>
  <c r="N95" i="1"/>
  <c r="N94" i="1"/>
  <c r="N93" i="1"/>
  <c r="H77" i="1"/>
  <c r="G89" i="1" l="1"/>
  <c r="F89" i="1"/>
  <c r="E89" i="1"/>
  <c r="D89" i="1"/>
  <c r="C89" i="1"/>
  <c r="AI49" i="1" l="1"/>
  <c r="AI45" i="1"/>
  <c r="P96" i="1"/>
  <c r="L92" i="1"/>
  <c r="H83" i="1"/>
  <c r="H81" i="1"/>
  <c r="P90" i="1"/>
  <c r="H78" i="1"/>
  <c r="H82" i="1"/>
  <c r="P88" i="1"/>
  <c r="H85" i="1"/>
  <c r="V87" i="1"/>
  <c r="T87" i="1"/>
  <c r="H88" i="1"/>
  <c r="H86" i="1"/>
  <c r="H87" i="1"/>
  <c r="H79" i="1"/>
  <c r="N81" i="1"/>
  <c r="N78" i="1" s="1"/>
  <c r="L81" i="1"/>
  <c r="L78" i="1" s="1"/>
  <c r="H84" i="1"/>
  <c r="P79" i="1"/>
  <c r="H80" i="1"/>
  <c r="V78" i="1"/>
  <c r="T78" i="1"/>
  <c r="AD77" i="1"/>
  <c r="AD92" i="1" s="1"/>
  <c r="G36" i="1"/>
  <c r="F36" i="1"/>
  <c r="E36" i="1"/>
  <c r="D36" i="1"/>
  <c r="C36" i="1"/>
  <c r="G65" i="1"/>
  <c r="F65" i="1"/>
  <c r="E65" i="1"/>
  <c r="N61" i="1" s="1"/>
  <c r="D65" i="1"/>
  <c r="C65" i="1"/>
  <c r="L77" i="1" l="1"/>
  <c r="H89" i="1"/>
  <c r="N60" i="1"/>
  <c r="V102" i="1"/>
  <c r="T77" i="1"/>
  <c r="N62" i="1"/>
  <c r="N59" i="1"/>
  <c r="P94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43" i="1"/>
  <c r="L58" i="1"/>
  <c r="V53" i="1"/>
  <c r="T53" i="1"/>
  <c r="N47" i="1"/>
  <c r="N44" i="1" s="1"/>
  <c r="L47" i="1"/>
  <c r="L44" i="1" s="1"/>
  <c r="L43" i="1" s="1"/>
  <c r="V44" i="1"/>
  <c r="V68" i="1" s="1"/>
  <c r="T44" i="1"/>
  <c r="T43" i="1" s="1"/>
  <c r="AD43" i="1"/>
  <c r="AD58" i="1" s="1"/>
  <c r="AI5" i="1"/>
  <c r="AI4" i="1" s="1"/>
  <c r="AD4" i="1"/>
  <c r="AD19" i="1" s="1"/>
  <c r="P24" i="1"/>
  <c r="P63" i="1" s="1"/>
  <c r="P25" i="1"/>
  <c r="P64" i="1" s="1"/>
  <c r="P17" i="1"/>
  <c r="P56" i="1" s="1"/>
  <c r="P95" i="1" s="1"/>
  <c r="P15" i="1"/>
  <c r="P54" i="1" s="1"/>
  <c r="P93" i="1" s="1"/>
  <c r="P13" i="1"/>
  <c r="P52" i="1" s="1"/>
  <c r="P11" i="1"/>
  <c r="P50" i="1" s="1"/>
  <c r="P9" i="1"/>
  <c r="P48" i="1" s="1"/>
  <c r="P6" i="1"/>
  <c r="P45" i="1" s="1"/>
  <c r="P84" i="1" s="1"/>
  <c r="X27" i="1"/>
  <c r="X66" i="1" s="1"/>
  <c r="X100" i="1" s="1"/>
  <c r="X22" i="1"/>
  <c r="X61" i="1" s="1"/>
  <c r="X95" i="1" s="1"/>
  <c r="X23" i="1"/>
  <c r="X62" i="1" s="1"/>
  <c r="X96" i="1" s="1"/>
  <c r="X24" i="1"/>
  <c r="X63" i="1" s="1"/>
  <c r="X97" i="1" s="1"/>
  <c r="X25" i="1"/>
  <c r="X64" i="1" s="1"/>
  <c r="X98" i="1" s="1"/>
  <c r="X21" i="1"/>
  <c r="X60" i="1" s="1"/>
  <c r="X94" i="1" s="1"/>
  <c r="X16" i="1"/>
  <c r="X55" i="1" s="1"/>
  <c r="X89" i="1" s="1"/>
  <c r="X17" i="1"/>
  <c r="X56" i="1" s="1"/>
  <c r="X90" i="1" s="1"/>
  <c r="X18" i="1"/>
  <c r="X57" i="1" s="1"/>
  <c r="X91" i="1" s="1"/>
  <c r="X19" i="1"/>
  <c r="X58" i="1" s="1"/>
  <c r="X92" i="1" s="1"/>
  <c r="X20" i="1"/>
  <c r="X59" i="1" s="1"/>
  <c r="X93" i="1" s="1"/>
  <c r="X15" i="1"/>
  <c r="X54" i="1" s="1"/>
  <c r="X88" i="1" s="1"/>
  <c r="X7" i="1"/>
  <c r="X46" i="1" s="1"/>
  <c r="X80" i="1" s="1"/>
  <c r="X8" i="1"/>
  <c r="X47" i="1" s="1"/>
  <c r="X81" i="1" s="1"/>
  <c r="X10" i="1"/>
  <c r="X49" i="1" s="1"/>
  <c r="X83" i="1" s="1"/>
  <c r="X11" i="1"/>
  <c r="X50" i="1" s="1"/>
  <c r="X84" i="1" s="1"/>
  <c r="X13" i="1"/>
  <c r="X52" i="1" s="1"/>
  <c r="X86" i="1" s="1"/>
  <c r="X6" i="1"/>
  <c r="X45" i="1" s="1"/>
  <c r="X79" i="1" s="1"/>
  <c r="V14" i="1"/>
  <c r="V5" i="1"/>
  <c r="T14" i="1"/>
  <c r="T5" i="1"/>
  <c r="N23" i="1"/>
  <c r="P23" i="1" s="1"/>
  <c r="N22" i="1"/>
  <c r="P22" i="1" s="1"/>
  <c r="P61" i="1" s="1"/>
  <c r="N21" i="1"/>
  <c r="P21" i="1" s="1"/>
  <c r="P60" i="1" s="1"/>
  <c r="N20" i="1"/>
  <c r="P20" i="1" s="1"/>
  <c r="N8" i="1"/>
  <c r="N5" i="1" s="1"/>
  <c r="L8" i="1"/>
  <c r="L5" i="1" s="1"/>
  <c r="L1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5" i="1"/>
  <c r="H6" i="1"/>
  <c r="H7" i="1"/>
  <c r="H4" i="1"/>
  <c r="P62" i="1" l="1"/>
  <c r="X87" i="1"/>
  <c r="AI44" i="1"/>
  <c r="AI43" i="1" s="1"/>
  <c r="X78" i="1"/>
  <c r="P59" i="1"/>
  <c r="P98" i="1" s="1"/>
  <c r="P92" i="1"/>
  <c r="N92" i="1"/>
  <c r="N102" i="1" s="1"/>
  <c r="V103" i="1" s="1"/>
  <c r="X53" i="1"/>
  <c r="X44" i="1"/>
  <c r="P47" i="1"/>
  <c r="N58" i="1"/>
  <c r="N68" i="1" s="1"/>
  <c r="V69" i="1" s="1"/>
  <c r="X14" i="1"/>
  <c r="P8" i="1"/>
  <c r="P5" i="1" s="1"/>
  <c r="P19" i="1"/>
  <c r="X5" i="1"/>
  <c r="V29" i="1"/>
  <c r="T4" i="1"/>
  <c r="L4" i="1"/>
  <c r="N19" i="1"/>
  <c r="N29" i="1" s="1"/>
  <c r="X77" i="1" l="1"/>
  <c r="AI77" i="1"/>
  <c r="P58" i="1"/>
  <c r="P97" i="1" s="1"/>
  <c r="P44" i="1"/>
  <c r="P86" i="1"/>
  <c r="X43" i="1"/>
  <c r="P4" i="1"/>
  <c r="X4" i="1"/>
  <c r="V30" i="1"/>
  <c r="X30" i="1" s="1"/>
  <c r="AI15" i="1" s="1"/>
  <c r="AI14" i="1" s="1"/>
  <c r="AI19" i="1" s="1"/>
  <c r="P43" i="1" l="1"/>
  <c r="P82" i="1" s="1"/>
  <c r="P81" i="1" s="1"/>
  <c r="P78" i="1" s="1"/>
  <c r="P77" i="1" s="1"/>
  <c r="X69" i="1"/>
  <c r="AI54" i="1" l="1"/>
  <c r="AI53" i="1" s="1"/>
  <c r="AI58" i="1" s="1"/>
  <c r="X103" i="1"/>
  <c r="AI88" i="1" s="1"/>
  <c r="AI87" i="1" s="1"/>
  <c r="AI92" i="1" s="1"/>
</calcChain>
</file>

<file path=xl/sharedStrings.xml><?xml version="1.0" encoding="utf-8"?>
<sst xmlns="http://schemas.openxmlformats.org/spreadsheetml/2006/main" count="402" uniqueCount="185">
  <si>
    <t>102年1月1日至102年3月31日</t>
  </si>
  <si>
    <t>姓名</t>
  </si>
  <si>
    <t>一般捐款</t>
  </si>
  <si>
    <t>活動捐款</t>
  </si>
  <si>
    <t>會刊廣告</t>
  </si>
  <si>
    <t>母校永續基金</t>
  </si>
  <si>
    <t>獎學金捐款</t>
  </si>
  <si>
    <t>合計</t>
  </si>
  <si>
    <t xml:space="preserve">楊俊毓   </t>
  </si>
  <si>
    <t xml:space="preserve">郭春江     </t>
  </si>
  <si>
    <t xml:space="preserve">李鎗智    </t>
  </si>
  <si>
    <t xml:space="preserve">郭敏能     </t>
  </si>
  <si>
    <t xml:space="preserve">曾季國    </t>
  </si>
  <si>
    <t xml:space="preserve">馬榮華   </t>
  </si>
  <si>
    <t xml:space="preserve">王伊忱   </t>
  </si>
  <si>
    <t xml:space="preserve">盧椒華  </t>
  </si>
  <si>
    <t xml:space="preserve">汪清明    </t>
  </si>
  <si>
    <t>陳映雪</t>
  </si>
  <si>
    <t>蔡東賢</t>
  </si>
  <si>
    <t xml:space="preserve">張美月      </t>
  </si>
  <si>
    <t xml:space="preserve">宋李漢珍 </t>
  </si>
  <si>
    <t xml:space="preserve">蘇文德 </t>
  </si>
  <si>
    <t xml:space="preserve">顏國男 </t>
  </si>
  <si>
    <t>陳玉坤</t>
  </si>
  <si>
    <t xml:space="preserve">郭廷鐘 </t>
  </si>
  <si>
    <t xml:space="preserve">紀錦隆 </t>
  </si>
  <si>
    <t xml:space="preserve">王渭濱 </t>
  </si>
  <si>
    <t xml:space="preserve">鍾火成   </t>
  </si>
  <si>
    <t>鄭紹堂</t>
  </si>
  <si>
    <t xml:space="preserve">蔡麗容      </t>
  </si>
  <si>
    <t>江瑞琳</t>
  </si>
  <si>
    <t xml:space="preserve">趙怡莊    </t>
  </si>
  <si>
    <t xml:space="preserve">楊秋興    </t>
  </si>
  <si>
    <t xml:space="preserve">陳美珠   </t>
  </si>
  <si>
    <t xml:space="preserve">林獻博  </t>
  </si>
  <si>
    <t xml:space="preserve">林愈炎   </t>
  </si>
  <si>
    <t xml:space="preserve">林明揚   </t>
  </si>
  <si>
    <t xml:space="preserve">李辰郎  </t>
  </si>
  <si>
    <t xml:space="preserve">宋雅琳   </t>
  </si>
  <si>
    <t xml:space="preserve">何俊明  </t>
  </si>
  <si>
    <t>小計</t>
  </si>
  <si>
    <t>理事長：楊俊毓　             總幹事：林宗順                財務組：李綽婉</t>
  </si>
  <si>
    <t>高雄市國立台灣大學校友會收支表</t>
  </si>
  <si>
    <t>102年4月1日至102年6月30日</t>
  </si>
  <si>
    <t>項別</t>
  </si>
  <si>
    <t>科目</t>
  </si>
  <si>
    <t>預算數</t>
  </si>
  <si>
    <t>累計</t>
  </si>
  <si>
    <t>本年度收入</t>
  </si>
  <si>
    <t>本年度支出</t>
  </si>
  <si>
    <t>會費收入</t>
  </si>
  <si>
    <t>經常行政費</t>
  </si>
  <si>
    <t>(A)入會費</t>
  </si>
  <si>
    <t>25@500</t>
  </si>
  <si>
    <t>(A)文具印刷費</t>
  </si>
  <si>
    <t>(B)郵電費</t>
  </si>
  <si>
    <t>(B)常年會費</t>
  </si>
  <si>
    <t>(C)會訊、通訊錄</t>
  </si>
  <si>
    <t xml:space="preserve">     新會員</t>
  </si>
  <si>
    <t>10@500</t>
  </si>
  <si>
    <t xml:space="preserve">   、網站</t>
  </si>
  <si>
    <t>(D)秘書津貼</t>
  </si>
  <si>
    <t xml:space="preserve">     舊會員</t>
  </si>
  <si>
    <t>45@500</t>
  </si>
  <si>
    <t>(E)總會年費</t>
  </si>
  <si>
    <t>(C)永久會費</t>
  </si>
  <si>
    <t>15@5,000</t>
  </si>
  <si>
    <t>(F)影印費</t>
  </si>
  <si>
    <t>經常活動費</t>
  </si>
  <si>
    <t>(D)會員補繳</t>
  </si>
  <si>
    <t>0@500</t>
  </si>
  <si>
    <t>(A)會員大會費用</t>
  </si>
  <si>
    <t>(B)補助友會聯誼</t>
  </si>
  <si>
    <t>(E)會員預繳</t>
  </si>
  <si>
    <t>(C)補助登山隊</t>
  </si>
  <si>
    <t>(D)補助高爾夫隊</t>
  </si>
  <si>
    <t>會員捐款</t>
  </si>
  <si>
    <t>(E)補助美術班</t>
  </si>
  <si>
    <t>(A)一般捐款</t>
  </si>
  <si>
    <t>(F)補助卡拉OK社</t>
  </si>
  <si>
    <t>(B)活動捐款</t>
  </si>
  <si>
    <t>學術講座費</t>
  </si>
  <si>
    <t>補助母校學生社團</t>
  </si>
  <si>
    <t>交際費</t>
  </si>
  <si>
    <t>利息收入</t>
  </si>
  <si>
    <t>雜項支出</t>
  </si>
  <si>
    <t>其他收入</t>
  </si>
  <si>
    <t>其他支出</t>
  </si>
  <si>
    <t>※</t>
  </si>
  <si>
    <t>本季收入小計</t>
  </si>
  <si>
    <t>本季支出小計</t>
  </si>
  <si>
    <t>本季餘絀</t>
  </si>
  <si>
    <t>102年1月1日至102年3月31日</t>
    <phoneticPr fontId="3" type="noConversion"/>
  </si>
  <si>
    <t>第1季實收數</t>
    <phoneticPr fontId="3" type="noConversion"/>
  </si>
  <si>
    <t>4@500</t>
    <phoneticPr fontId="3" type="noConversion"/>
  </si>
  <si>
    <t>5@500</t>
    <phoneticPr fontId="3" type="noConversion"/>
  </si>
  <si>
    <t>26@500</t>
    <phoneticPr fontId="3" type="noConversion"/>
  </si>
  <si>
    <t>2@5,000</t>
    <phoneticPr fontId="3" type="noConversion"/>
  </si>
  <si>
    <t>1@500</t>
    <phoneticPr fontId="3" type="noConversion"/>
  </si>
  <si>
    <t>20@1,000</t>
    <phoneticPr fontId="3" type="noConversion"/>
  </si>
  <si>
    <t>（併入活動結餘）</t>
    <phoneticPr fontId="3" type="noConversion"/>
  </si>
  <si>
    <t>（併入活動虧損）</t>
    <phoneticPr fontId="3" type="noConversion"/>
  </si>
  <si>
    <t>（併入清潔費）</t>
    <phoneticPr fontId="3" type="noConversion"/>
  </si>
  <si>
    <t>獎學金捐款</t>
    <phoneticPr fontId="3" type="noConversion"/>
  </si>
  <si>
    <t>獎學金支出</t>
    <phoneticPr fontId="3" type="noConversion"/>
  </si>
  <si>
    <t>第1季實支數</t>
    <phoneticPr fontId="3" type="noConversion"/>
  </si>
  <si>
    <t>高雄市國立台灣大學校友會資產負債表</t>
  </si>
  <si>
    <t>資產</t>
  </si>
  <si>
    <t>負債及法人權益</t>
  </si>
  <si>
    <t>現金及銀行存款</t>
  </si>
  <si>
    <t>流動負債</t>
  </si>
  <si>
    <t>定期存款</t>
  </si>
  <si>
    <t>第一銀行102年10月1日到期</t>
  </si>
  <si>
    <t>華南銀行102年9月7日 到期</t>
  </si>
  <si>
    <t>活期存款</t>
  </si>
  <si>
    <t>法人權益</t>
  </si>
  <si>
    <t>第一銀行</t>
  </si>
  <si>
    <t>上屆結存</t>
  </si>
  <si>
    <t>華南銀行</t>
  </si>
  <si>
    <t>郵政儲金存摺</t>
  </si>
  <si>
    <t>郵政劃撥</t>
  </si>
  <si>
    <t>零用金</t>
  </si>
  <si>
    <t>本期累計餘絀</t>
  </si>
  <si>
    <t>會務資金</t>
  </si>
  <si>
    <t>其他資產</t>
  </si>
  <si>
    <t>影印機保證金</t>
  </si>
  <si>
    <t>資產總額</t>
  </si>
  <si>
    <t>負債及法人權益總額</t>
  </si>
  <si>
    <t>（累計餘絀）</t>
    <phoneticPr fontId="3" type="noConversion"/>
  </si>
  <si>
    <t>會務基金</t>
    <phoneticPr fontId="3" type="noConversion"/>
  </si>
  <si>
    <t>102年3月31日</t>
    <phoneticPr fontId="3" type="noConversion"/>
  </si>
  <si>
    <t>歷年獎學金餘額</t>
    <phoneticPr fontId="3" type="noConversion"/>
  </si>
  <si>
    <t>廖俊德</t>
  </si>
  <si>
    <t>洪千惠</t>
  </si>
  <si>
    <t>許淑蓮</t>
  </si>
  <si>
    <t>郭廷鐘</t>
  </si>
  <si>
    <t>紀錦隆</t>
  </si>
  <si>
    <t>劉乃彰</t>
  </si>
  <si>
    <t>蘇惠美</t>
  </si>
  <si>
    <t>林宗順</t>
  </si>
  <si>
    <t>呂桂雲</t>
  </si>
  <si>
    <t>陳秀鳳</t>
  </si>
  <si>
    <t>鐘火成</t>
  </si>
  <si>
    <t>何俊明</t>
  </si>
  <si>
    <t>林愈炎</t>
  </si>
  <si>
    <t>林福安</t>
  </si>
  <si>
    <t>蘇文德</t>
  </si>
  <si>
    <t>蘇逸玲</t>
  </si>
  <si>
    <t>102年4月1日至102年6月30日</t>
    <phoneticPr fontId="3" type="noConversion"/>
  </si>
  <si>
    <t>3@500</t>
    <phoneticPr fontId="3" type="noConversion"/>
  </si>
  <si>
    <t>0@5,000</t>
    <phoneticPr fontId="3" type="noConversion"/>
  </si>
  <si>
    <t>0@500</t>
    <phoneticPr fontId="3" type="noConversion"/>
  </si>
  <si>
    <t>102年6月30日</t>
    <phoneticPr fontId="3" type="noConversion"/>
  </si>
  <si>
    <t>102年7月1日至102年9月30日</t>
    <phoneticPr fontId="3" type="noConversion"/>
  </si>
  <si>
    <t>102年7月1日至102年9月30日</t>
    <phoneticPr fontId="3" type="noConversion"/>
  </si>
  <si>
    <t>102年9月30日</t>
    <phoneticPr fontId="3" type="noConversion"/>
  </si>
  <si>
    <t>歷年獎學金餘額</t>
    <phoneticPr fontId="3" type="noConversion"/>
  </si>
  <si>
    <t>會務基金</t>
    <phoneticPr fontId="3" type="noConversion"/>
  </si>
  <si>
    <t>（累計餘絀）</t>
    <phoneticPr fontId="3" type="noConversion"/>
  </si>
  <si>
    <t>高雄市國立台灣大學校友會資產負債表</t>
    <phoneticPr fontId="3" type="noConversion"/>
  </si>
  <si>
    <t>本年度收入</t>
    <phoneticPr fontId="3" type="noConversion"/>
  </si>
  <si>
    <t>高雄市國立台灣大學校友會收支表</t>
    <phoneticPr fontId="3" type="noConversion"/>
  </si>
  <si>
    <t>高雄市國立台灣大學校友會捐款明細表</t>
    <phoneticPr fontId="3" type="noConversion"/>
  </si>
  <si>
    <t>高雄市國立台灣大學校友會捐款明細表</t>
    <phoneticPr fontId="3" type="noConversion"/>
  </si>
  <si>
    <t>高雄市國立台灣大學校友會收支表</t>
    <phoneticPr fontId="3" type="noConversion"/>
  </si>
  <si>
    <t>第2季實收數</t>
    <phoneticPr fontId="3" type="noConversion"/>
  </si>
  <si>
    <t>第2季實支數</t>
    <phoneticPr fontId="3" type="noConversion"/>
  </si>
  <si>
    <t>第3季實收數</t>
    <phoneticPr fontId="3" type="noConversion"/>
  </si>
  <si>
    <t>第3季實支數</t>
    <phoneticPr fontId="3" type="noConversion"/>
  </si>
  <si>
    <t xml:space="preserve">                                                                                                                                  </t>
    <phoneticPr fontId="3" type="noConversion"/>
  </si>
  <si>
    <t xml:space="preserve">陳政弘        </t>
    <phoneticPr fontId="4" type="noConversion"/>
  </si>
  <si>
    <t xml:space="preserve">林宗順     </t>
    <phoneticPr fontId="4" type="noConversion"/>
  </si>
  <si>
    <t xml:space="preserve">郭廷鐘  </t>
    <phoneticPr fontId="4" type="noConversion"/>
  </si>
  <si>
    <t>李明謙</t>
    <phoneticPr fontId="4" type="noConversion"/>
  </si>
  <si>
    <t xml:space="preserve">李文治 </t>
    <phoneticPr fontId="4" type="noConversion"/>
  </si>
  <si>
    <t xml:space="preserve">朱富雄 </t>
    <phoneticPr fontId="4" type="noConversion"/>
  </si>
  <si>
    <t>蘇文德</t>
    <phoneticPr fontId="4" type="noConversion"/>
  </si>
  <si>
    <t xml:space="preserve">林明楊  </t>
    <phoneticPr fontId="4" type="noConversion"/>
  </si>
  <si>
    <t xml:space="preserve">郭敏能 </t>
    <phoneticPr fontId="4" type="noConversion"/>
  </si>
  <si>
    <t xml:space="preserve">郭春江 </t>
    <phoneticPr fontId="3" type="noConversion"/>
  </si>
  <si>
    <t>洪千惠</t>
    <phoneticPr fontId="3" type="noConversion"/>
  </si>
  <si>
    <t xml:space="preserve">楊俊毓    </t>
    <phoneticPr fontId="4" type="noConversion"/>
  </si>
  <si>
    <t>4@500</t>
    <phoneticPr fontId="3" type="noConversion"/>
  </si>
  <si>
    <t>1@500</t>
    <phoneticPr fontId="3" type="noConversion"/>
  </si>
  <si>
    <t>13@500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</si>
</sst>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3" fontId="0" fillId="0" borderId="11" xfId="0" applyNumberFormat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" xfId="0" applyFont="1" applyBorder="1">
      <alignment vertical="center"/>
    </xf>
    <xf numFmtId="0" fontId="0" fillId="0" borderId="10" xfId="0" applyBorder="1">
      <alignment vertical="center"/>
    </xf>
    <xf numFmtId="3" fontId="0" fillId="0" borderId="10" xfId="0" applyNumberFormat="1" applyBorder="1">
      <alignment vertical="center"/>
    </xf>
    <xf numFmtId="3" fontId="0" fillId="0" borderId="6" xfId="0" applyNumberFormat="1" applyBorder="1">
      <alignment vertical="center"/>
    </xf>
    <xf numFmtId="0" fontId="0" fillId="0" borderId="12" xfId="0" applyBorder="1">
      <alignment vertical="center"/>
    </xf>
    <xf numFmtId="3" fontId="0" fillId="0" borderId="5" xfId="0" applyNumberFormat="1" applyBorder="1">
      <alignment vertical="center"/>
    </xf>
    <xf numFmtId="0" fontId="0" fillId="0" borderId="14" xfId="0" applyBorder="1">
      <alignment vertical="center"/>
    </xf>
    <xf numFmtId="3" fontId="0" fillId="0" borderId="6" xfId="0" applyNumberForma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6" fontId="2" fillId="0" borderId="5" xfId="4" applyNumberFormat="1" applyBorder="1" applyAlignment="1" applyProtection="1">
      <alignment vertical="center"/>
    </xf>
    <xf numFmtId="176" fontId="0" fillId="0" borderId="6" xfId="0" applyNumberFormat="1" applyBorder="1">
      <alignment vertical="center"/>
    </xf>
    <xf numFmtId="176" fontId="0" fillId="0" borderId="5" xfId="0" applyNumberFormat="1" applyBorder="1">
      <alignment vertical="center"/>
    </xf>
    <xf numFmtId="3" fontId="0" fillId="0" borderId="7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6" xfId="0" applyNumberFormat="1" applyBorder="1" applyAlignment="1">
      <alignment horizontal="center" vertical="center"/>
    </xf>
    <xf numFmtId="3" fontId="0" fillId="0" borderId="12" xfId="0" applyNumberFormat="1" applyBorder="1">
      <alignment vertical="center"/>
    </xf>
    <xf numFmtId="176" fontId="0" fillId="0" borderId="10" xfId="0" applyNumberFormat="1" applyBorder="1">
      <alignment vertical="center"/>
    </xf>
    <xf numFmtId="3" fontId="0" fillId="0" borderId="7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2" fillId="0" borderId="5" xfId="4" applyBorder="1" applyAlignment="1" applyProtection="1">
      <alignment vertical="center"/>
    </xf>
    <xf numFmtId="3" fontId="0" fillId="0" borderId="6" xfId="0" applyNumberFormat="1" applyBorder="1" applyAlignment="1">
      <alignment vertical="center"/>
    </xf>
    <xf numFmtId="3" fontId="0" fillId="0" borderId="14" xfId="0" applyNumberFormat="1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0" xfId="0" applyNumberFormat="1" applyBorder="1">
      <alignment vertical="center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3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3" fontId="6" fillId="0" borderId="1" xfId="0" applyNumberFormat="1" applyFont="1" applyBorder="1" applyAlignment="1"/>
    <xf numFmtId="0" fontId="6" fillId="0" borderId="1" xfId="0" applyFont="1" applyBorder="1" applyAlignment="1"/>
    <xf numFmtId="0" fontId="6" fillId="0" borderId="1" xfId="0" applyFont="1" applyFill="1" applyBorder="1" applyAlignment="1"/>
  </cellXfs>
  <cellStyles count="5">
    <cellStyle name="一般" xfId="0" builtinId="0"/>
    <cellStyle name="一般 2" xfId="1"/>
    <cellStyle name="千分位 2" xfId="2"/>
    <cellStyle name="百分比 2" xfId="3"/>
    <cellStyle name="超連結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@500" TargetMode="External"/><Relationship Id="rId13" Type="http://schemas.openxmlformats.org/officeDocument/2006/relationships/hyperlink" Target="mailto:3@500" TargetMode="External"/><Relationship Id="rId18" Type="http://schemas.openxmlformats.org/officeDocument/2006/relationships/hyperlink" Target="mailto:2@5,000" TargetMode="External"/><Relationship Id="rId3" Type="http://schemas.openxmlformats.org/officeDocument/2006/relationships/hyperlink" Target="mailto:26@500" TargetMode="External"/><Relationship Id="rId7" Type="http://schemas.openxmlformats.org/officeDocument/2006/relationships/hyperlink" Target="mailto:1@500" TargetMode="External"/><Relationship Id="rId12" Type="http://schemas.openxmlformats.org/officeDocument/2006/relationships/hyperlink" Target="mailto:0@5,000" TargetMode="External"/><Relationship Id="rId17" Type="http://schemas.openxmlformats.org/officeDocument/2006/relationships/hyperlink" Target="mailto:20@1,000" TargetMode="External"/><Relationship Id="rId2" Type="http://schemas.openxmlformats.org/officeDocument/2006/relationships/hyperlink" Target="mailto:4@500" TargetMode="External"/><Relationship Id="rId16" Type="http://schemas.openxmlformats.org/officeDocument/2006/relationships/hyperlink" Target="mailto:0@50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5@500" TargetMode="External"/><Relationship Id="rId6" Type="http://schemas.openxmlformats.org/officeDocument/2006/relationships/hyperlink" Target="mailto:2@5,000" TargetMode="External"/><Relationship Id="rId11" Type="http://schemas.openxmlformats.org/officeDocument/2006/relationships/hyperlink" Target="mailto:20@1,000" TargetMode="External"/><Relationship Id="rId5" Type="http://schemas.openxmlformats.org/officeDocument/2006/relationships/hyperlink" Target="mailto:20@1,000" TargetMode="External"/><Relationship Id="rId15" Type="http://schemas.openxmlformats.org/officeDocument/2006/relationships/hyperlink" Target="mailto:13@500" TargetMode="External"/><Relationship Id="rId10" Type="http://schemas.openxmlformats.org/officeDocument/2006/relationships/hyperlink" Target="mailto:0@500" TargetMode="External"/><Relationship Id="rId19" Type="http://schemas.openxmlformats.org/officeDocument/2006/relationships/hyperlink" Target="mailto:4@500" TargetMode="External"/><Relationship Id="rId4" Type="http://schemas.openxmlformats.org/officeDocument/2006/relationships/hyperlink" Target="mailto:1@500" TargetMode="External"/><Relationship Id="rId9" Type="http://schemas.openxmlformats.org/officeDocument/2006/relationships/hyperlink" Target="mailto:3@500" TargetMode="External"/><Relationship Id="rId14" Type="http://schemas.openxmlformats.org/officeDocument/2006/relationships/hyperlink" Target="mailto:1@5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5"/>
  <sheetViews>
    <sheetView tabSelected="1" topLeftCell="A74" zoomScale="70" zoomScaleNormal="70" workbookViewId="0">
      <selection activeCell="A75" sqref="A75:AJ104"/>
    </sheetView>
  </sheetViews>
  <sheetFormatPr defaultRowHeight="16.2" x14ac:dyDescent="0.3"/>
  <cols>
    <col min="1" max="1" width="32.88671875" style="1" customWidth="1"/>
    <col min="2" max="2" width="11.6640625" bestFit="1" customWidth="1"/>
    <col min="3" max="4" width="10.44140625" bestFit="1" customWidth="1"/>
    <col min="5" max="5" width="12.88671875" bestFit="1" customWidth="1"/>
    <col min="6" max="6" width="10.44140625" bestFit="1" customWidth="1"/>
    <col min="7" max="7" width="15.33203125" customWidth="1"/>
    <col min="8" max="8" width="11" bestFit="1" customWidth="1"/>
    <col min="9" max="9" width="34.5546875" customWidth="1"/>
    <col min="10" max="10" width="6.5546875" bestFit="1" customWidth="1"/>
    <col min="11" max="11" width="18.77734375" customWidth="1"/>
    <col min="12" max="12" width="12.88671875" customWidth="1"/>
    <col min="13" max="13" width="3.77734375" customWidth="1"/>
    <col min="14" max="14" width="10.88671875" style="2" customWidth="1"/>
    <col min="15" max="15" width="4.6640625" style="1" customWidth="1"/>
    <col min="16" max="16" width="11.5546875" customWidth="1"/>
    <col min="17" max="17" width="4" style="1" customWidth="1"/>
    <col min="18" max="18" width="6.5546875" bestFit="1" customWidth="1"/>
    <col min="19" max="19" width="21.21875" bestFit="1" customWidth="1"/>
    <col min="20" max="20" width="11.77734375" customWidth="1"/>
    <col min="21" max="21" width="3.6640625" style="1" customWidth="1"/>
    <col min="22" max="22" width="8.21875" bestFit="1" customWidth="1"/>
    <col min="23" max="23" width="4.109375" style="1" customWidth="1"/>
    <col min="24" max="24" width="10.44140625" bestFit="1" customWidth="1"/>
    <col min="25" max="25" width="5" customWidth="1"/>
    <col min="26" max="26" width="17" customWidth="1"/>
    <col min="27" max="27" width="3.21875" bestFit="1" customWidth="1"/>
    <col min="28" max="28" width="7.109375" customWidth="1"/>
    <col min="29" max="29" width="31.44140625" bestFit="1" customWidth="1"/>
    <col min="30" max="30" width="10.5546875" bestFit="1" customWidth="1"/>
    <col min="31" max="31" width="4.6640625" customWidth="1"/>
    <col min="32" max="32" width="3.21875" bestFit="1" customWidth="1"/>
    <col min="33" max="33" width="6.88671875" customWidth="1"/>
    <col min="34" max="34" width="18.6640625" bestFit="1" customWidth="1"/>
    <col min="35" max="35" width="11" customWidth="1"/>
  </cols>
  <sheetData>
    <row r="1" spans="2:36" x14ac:dyDescent="0.3">
      <c r="B1" s="87" t="s">
        <v>163</v>
      </c>
      <c r="C1" s="87"/>
      <c r="D1" s="87"/>
      <c r="E1" s="87"/>
      <c r="F1" s="87"/>
      <c r="G1" s="87"/>
      <c r="H1" s="87"/>
      <c r="J1" s="68" t="s">
        <v>42</v>
      </c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7"/>
      <c r="AA1" s="87" t="s">
        <v>106</v>
      </c>
      <c r="AB1" s="87"/>
      <c r="AC1" s="87"/>
      <c r="AD1" s="87"/>
      <c r="AE1" s="87"/>
      <c r="AF1" s="87"/>
      <c r="AG1" s="87"/>
      <c r="AH1" s="87"/>
      <c r="AI1" s="87"/>
      <c r="AJ1" s="54"/>
    </row>
    <row r="2" spans="2:36" x14ac:dyDescent="0.3">
      <c r="B2" s="87" t="s">
        <v>0</v>
      </c>
      <c r="C2" s="87"/>
      <c r="D2" s="87"/>
      <c r="E2" s="87"/>
      <c r="F2" s="87"/>
      <c r="G2" s="87"/>
      <c r="H2" s="87"/>
      <c r="J2" s="68" t="s">
        <v>92</v>
      </c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7"/>
      <c r="AA2" s="87" t="s">
        <v>130</v>
      </c>
      <c r="AB2" s="87"/>
      <c r="AC2" s="87"/>
      <c r="AD2" s="87"/>
      <c r="AE2" s="87"/>
      <c r="AF2" s="87"/>
      <c r="AG2" s="87"/>
      <c r="AH2" s="87"/>
      <c r="AI2" s="87"/>
      <c r="AJ2" s="54"/>
    </row>
    <row r="3" spans="2:36" s="13" customFormat="1" x14ac:dyDescent="0.3">
      <c r="B3" s="4" t="s">
        <v>1</v>
      </c>
      <c r="C3" s="4" t="s">
        <v>2</v>
      </c>
      <c r="D3" s="4" t="s">
        <v>3</v>
      </c>
      <c r="E3" s="4" t="s">
        <v>6</v>
      </c>
      <c r="F3" s="4" t="s">
        <v>4</v>
      </c>
      <c r="G3" s="4" t="s">
        <v>5</v>
      </c>
      <c r="H3" s="4" t="s">
        <v>7</v>
      </c>
      <c r="J3" s="4" t="s">
        <v>44</v>
      </c>
      <c r="K3" s="4" t="s">
        <v>45</v>
      </c>
      <c r="L3" s="87" t="s">
        <v>46</v>
      </c>
      <c r="M3" s="87"/>
      <c r="N3" s="87" t="s">
        <v>93</v>
      </c>
      <c r="O3" s="87"/>
      <c r="P3" s="68" t="s">
        <v>47</v>
      </c>
      <c r="Q3" s="70"/>
      <c r="R3" s="4" t="s">
        <v>44</v>
      </c>
      <c r="S3" s="4" t="s">
        <v>45</v>
      </c>
      <c r="T3" s="87" t="s">
        <v>46</v>
      </c>
      <c r="U3" s="87"/>
      <c r="V3" s="87" t="s">
        <v>105</v>
      </c>
      <c r="W3" s="87"/>
      <c r="X3" s="87" t="s">
        <v>47</v>
      </c>
      <c r="Y3" s="87"/>
      <c r="AA3" s="87" t="s">
        <v>107</v>
      </c>
      <c r="AB3" s="87"/>
      <c r="AC3" s="87"/>
      <c r="AD3" s="87"/>
      <c r="AE3" s="87"/>
      <c r="AF3" s="87" t="s">
        <v>108</v>
      </c>
      <c r="AG3" s="87"/>
      <c r="AH3" s="87"/>
      <c r="AI3" s="87"/>
      <c r="AJ3" s="87"/>
    </row>
    <row r="4" spans="2:36" x14ac:dyDescent="0.3">
      <c r="B4" s="5" t="s">
        <v>8</v>
      </c>
      <c r="C4" s="6">
        <v>31506</v>
      </c>
      <c r="D4" s="6">
        <v>28000</v>
      </c>
      <c r="E4" s="5"/>
      <c r="F4" s="5"/>
      <c r="G4" s="5"/>
      <c r="H4" s="6">
        <f>SUM(C4:G4)</f>
        <v>59506</v>
      </c>
      <c r="J4" s="54" t="s">
        <v>48</v>
      </c>
      <c r="K4" s="54"/>
      <c r="L4" s="55">
        <f>SUM(L5+L19+L22+L23+L24+L25)</f>
        <v>990000</v>
      </c>
      <c r="M4" s="54"/>
      <c r="N4" s="36"/>
      <c r="O4" s="16"/>
      <c r="P4" s="66">
        <f>SUM(P5+P19+P22+P23+P24+P25)</f>
        <v>239740</v>
      </c>
      <c r="Q4" s="67"/>
      <c r="R4" s="54" t="s">
        <v>49</v>
      </c>
      <c r="S4" s="54"/>
      <c r="T4" s="55">
        <f>SUM(T5+T14+T21+T22+T23+T24+T25+T27)</f>
        <v>976000</v>
      </c>
      <c r="U4" s="54"/>
      <c r="V4" s="18"/>
      <c r="W4" s="16"/>
      <c r="X4" s="55">
        <f>SUM(X5+X14+X21+X22+X23+X24+X25+X27)</f>
        <v>287646</v>
      </c>
      <c r="Y4" s="54"/>
      <c r="AA4" s="7">
        <v>1</v>
      </c>
      <c r="AB4" s="54" t="s">
        <v>109</v>
      </c>
      <c r="AC4" s="54"/>
      <c r="AD4" s="55">
        <f>SUM(AD6+AD7+AD9+AD10+AD12+AD13+AD14)</f>
        <v>2501130</v>
      </c>
      <c r="AE4" s="54"/>
      <c r="AF4" s="7">
        <v>1</v>
      </c>
      <c r="AG4" s="62" t="s">
        <v>110</v>
      </c>
      <c r="AH4" s="63"/>
      <c r="AI4" s="64">
        <f>SUM(AI5+AI6)</f>
        <v>178000</v>
      </c>
      <c r="AJ4" s="63"/>
    </row>
    <row r="5" spans="2:36" x14ac:dyDescent="0.3">
      <c r="B5" s="5" t="s">
        <v>9</v>
      </c>
      <c r="C5" s="5"/>
      <c r="D5" s="6">
        <v>3000</v>
      </c>
      <c r="E5" s="5"/>
      <c r="F5" s="6">
        <v>15000</v>
      </c>
      <c r="G5" s="5"/>
      <c r="H5" s="6">
        <f t="shared" ref="H5:H36" si="0">SUM(C5:G5)</f>
        <v>18000</v>
      </c>
      <c r="J5" s="7">
        <v>1</v>
      </c>
      <c r="K5" s="5" t="s">
        <v>50</v>
      </c>
      <c r="L5" s="55">
        <f>SUM(L7+L8+L14+L16+L18)</f>
        <v>115000</v>
      </c>
      <c r="M5" s="54"/>
      <c r="N5" s="55">
        <f>SUM(N7+N8+N14+N16+N18)</f>
        <v>28000</v>
      </c>
      <c r="O5" s="54"/>
      <c r="P5" s="66">
        <f>SUM(P6+P8+P13+P15+P17)</f>
        <v>28000</v>
      </c>
      <c r="Q5" s="67"/>
      <c r="R5" s="7">
        <v>1</v>
      </c>
      <c r="S5" s="5" t="s">
        <v>51</v>
      </c>
      <c r="T5" s="55">
        <f>SUM(T6+T7+T8+T10+T12+T13)</f>
        <v>426000</v>
      </c>
      <c r="U5" s="54"/>
      <c r="V5" s="55">
        <f>SUM(V6:V13)</f>
        <v>105999</v>
      </c>
      <c r="W5" s="54"/>
      <c r="X5" s="55">
        <f>SUM(X6:X13)</f>
        <v>105999</v>
      </c>
      <c r="Y5" s="54"/>
      <c r="AA5" s="8"/>
      <c r="AB5" s="62" t="s">
        <v>111</v>
      </c>
      <c r="AC5" s="63"/>
      <c r="AD5" s="10"/>
      <c r="AE5" s="12"/>
      <c r="AF5" s="8"/>
      <c r="AG5" s="23"/>
      <c r="AH5" s="33" t="s">
        <v>5</v>
      </c>
      <c r="AI5" s="23">
        <f>SUM(G36+0)</f>
        <v>0</v>
      </c>
      <c r="AJ5" s="33"/>
    </row>
    <row r="6" spans="2:36" x14ac:dyDescent="0.3">
      <c r="B6" s="5" t="s">
        <v>10</v>
      </c>
      <c r="C6" s="5"/>
      <c r="D6" s="6">
        <v>16500</v>
      </c>
      <c r="E6" s="5"/>
      <c r="F6" s="5"/>
      <c r="G6" s="5"/>
      <c r="H6" s="6">
        <f t="shared" si="0"/>
        <v>16500</v>
      </c>
      <c r="J6" s="8"/>
      <c r="K6" s="71" t="s">
        <v>52</v>
      </c>
      <c r="L6" s="10" t="s">
        <v>53</v>
      </c>
      <c r="M6" s="12"/>
      <c r="N6" s="29" t="s">
        <v>95</v>
      </c>
      <c r="O6" s="12"/>
      <c r="P6" s="64">
        <f>SUM(N7+0)</f>
        <v>2500</v>
      </c>
      <c r="Q6" s="37"/>
      <c r="R6" s="8"/>
      <c r="S6" s="5" t="s">
        <v>54</v>
      </c>
      <c r="T6" s="19">
        <v>35000</v>
      </c>
      <c r="U6" s="14"/>
      <c r="V6" s="18">
        <v>7489</v>
      </c>
      <c r="W6" s="16"/>
      <c r="X6" s="19">
        <f>SUM(V6+0)</f>
        <v>7489</v>
      </c>
      <c r="Y6" s="16"/>
      <c r="AA6" s="8"/>
      <c r="AB6" s="23"/>
      <c r="AC6" s="33" t="s">
        <v>112</v>
      </c>
      <c r="AD6" s="45">
        <v>900000</v>
      </c>
      <c r="AE6" s="33"/>
      <c r="AF6" s="8"/>
      <c r="AG6" s="23"/>
      <c r="AH6" s="33" t="s">
        <v>131</v>
      </c>
      <c r="AI6" s="45">
        <v>178000</v>
      </c>
      <c r="AJ6" s="33"/>
    </row>
    <row r="7" spans="2:36" x14ac:dyDescent="0.3">
      <c r="B7" s="5" t="s">
        <v>11</v>
      </c>
      <c r="C7" s="5"/>
      <c r="D7" s="6">
        <v>16000</v>
      </c>
      <c r="E7" s="5"/>
      <c r="F7" s="5"/>
      <c r="G7" s="5"/>
      <c r="H7" s="6">
        <f t="shared" si="0"/>
        <v>16000</v>
      </c>
      <c r="J7" s="8"/>
      <c r="K7" s="72"/>
      <c r="L7" s="20">
        <v>12500</v>
      </c>
      <c r="M7" s="21"/>
      <c r="N7" s="30">
        <v>2500</v>
      </c>
      <c r="O7" s="21"/>
      <c r="P7" s="74"/>
      <c r="Q7" s="38"/>
      <c r="R7" s="8"/>
      <c r="S7" s="5" t="s">
        <v>55</v>
      </c>
      <c r="T7" s="19">
        <v>35000</v>
      </c>
      <c r="U7" s="14"/>
      <c r="V7" s="19">
        <v>10660</v>
      </c>
      <c r="W7" s="14"/>
      <c r="X7" s="19">
        <f t="shared" ref="X7:X13" si="1">SUM(V7+0)</f>
        <v>10660</v>
      </c>
      <c r="Y7" s="16"/>
      <c r="AA7" s="8"/>
      <c r="AB7" s="11"/>
      <c r="AC7" s="21" t="s">
        <v>113</v>
      </c>
      <c r="AD7" s="20">
        <v>940000</v>
      </c>
      <c r="AE7" s="21"/>
      <c r="AF7" s="9"/>
      <c r="AG7" s="11"/>
      <c r="AH7" s="21"/>
      <c r="AI7" s="11"/>
      <c r="AJ7" s="21"/>
    </row>
    <row r="8" spans="2:36" x14ac:dyDescent="0.3">
      <c r="B8" s="5" t="s">
        <v>12</v>
      </c>
      <c r="C8" s="6">
        <v>10000</v>
      </c>
      <c r="D8" s="6">
        <v>2000</v>
      </c>
      <c r="E8" s="5"/>
      <c r="F8" s="5"/>
      <c r="G8" s="5"/>
      <c r="H8" s="6">
        <f t="shared" si="0"/>
        <v>12000</v>
      </c>
      <c r="J8" s="8"/>
      <c r="K8" s="7" t="s">
        <v>56</v>
      </c>
      <c r="L8" s="22">
        <f>SUM(L10+L12)</f>
        <v>27500</v>
      </c>
      <c r="M8" s="16"/>
      <c r="N8" s="31">
        <f>SUM(N10+N12)</f>
        <v>15000</v>
      </c>
      <c r="O8" s="32"/>
      <c r="P8" s="19">
        <f>SUM(P9+P11)</f>
        <v>15000</v>
      </c>
      <c r="Q8" s="14"/>
      <c r="R8" s="8"/>
      <c r="S8" s="7" t="s">
        <v>57</v>
      </c>
      <c r="T8" s="22">
        <v>160000</v>
      </c>
      <c r="U8" s="32"/>
      <c r="V8" s="22">
        <v>36850</v>
      </c>
      <c r="W8" s="32"/>
      <c r="X8" s="22">
        <f t="shared" si="1"/>
        <v>36850</v>
      </c>
      <c r="Y8" s="12"/>
      <c r="AA8" s="8"/>
      <c r="AB8" s="62" t="s">
        <v>114</v>
      </c>
      <c r="AC8" s="63"/>
      <c r="AD8" s="10"/>
      <c r="AE8" s="12"/>
      <c r="AF8" s="7">
        <v>2</v>
      </c>
      <c r="AG8" s="77" t="s">
        <v>115</v>
      </c>
      <c r="AH8" s="67"/>
      <c r="AI8" s="18"/>
      <c r="AJ8" s="16"/>
    </row>
    <row r="9" spans="2:36" x14ac:dyDescent="0.3">
      <c r="B9" s="5" t="s">
        <v>13</v>
      </c>
      <c r="C9" s="6">
        <v>10000</v>
      </c>
      <c r="D9" s="6">
        <v>2000</v>
      </c>
      <c r="E9" s="5"/>
      <c r="F9" s="5"/>
      <c r="G9" s="5"/>
      <c r="H9" s="6">
        <f t="shared" si="0"/>
        <v>12000</v>
      </c>
      <c r="J9" s="8"/>
      <c r="K9" s="71" t="s">
        <v>58</v>
      </c>
      <c r="L9" s="10" t="s">
        <v>59</v>
      </c>
      <c r="M9" s="12"/>
      <c r="N9" s="29" t="s">
        <v>94</v>
      </c>
      <c r="O9" s="12"/>
      <c r="P9" s="78">
        <f>SUM(N10+0)</f>
        <v>2000</v>
      </c>
      <c r="Q9" s="39"/>
      <c r="R9" s="8"/>
      <c r="S9" s="9" t="s">
        <v>60</v>
      </c>
      <c r="T9" s="11"/>
      <c r="U9" s="21"/>
      <c r="V9" s="11"/>
      <c r="W9" s="21"/>
      <c r="X9" s="20"/>
      <c r="Y9" s="21"/>
      <c r="AA9" s="8"/>
      <c r="AB9" s="23"/>
      <c r="AC9" s="33" t="s">
        <v>116</v>
      </c>
      <c r="AD9" s="45">
        <v>57204</v>
      </c>
      <c r="AE9" s="33"/>
      <c r="AF9" s="8"/>
      <c r="AG9" s="5" t="s">
        <v>117</v>
      </c>
      <c r="AH9" s="5"/>
      <c r="AI9" s="55">
        <v>2381036</v>
      </c>
      <c r="AJ9" s="54"/>
    </row>
    <row r="10" spans="2:36" x14ac:dyDescent="0.3">
      <c r="B10" s="5" t="s">
        <v>14</v>
      </c>
      <c r="C10" s="6">
        <v>10000</v>
      </c>
      <c r="D10" s="6">
        <v>2000</v>
      </c>
      <c r="E10" s="5"/>
      <c r="F10" s="5"/>
      <c r="G10" s="5"/>
      <c r="H10" s="6">
        <f t="shared" si="0"/>
        <v>12000</v>
      </c>
      <c r="J10" s="8"/>
      <c r="K10" s="72"/>
      <c r="L10" s="24">
        <v>5000</v>
      </c>
      <c r="M10" s="21"/>
      <c r="N10" s="34">
        <v>2000</v>
      </c>
      <c r="O10" s="21"/>
      <c r="P10" s="79"/>
      <c r="Q10" s="40"/>
      <c r="R10" s="8"/>
      <c r="S10" s="5" t="s">
        <v>61</v>
      </c>
      <c r="T10" s="19">
        <v>156000</v>
      </c>
      <c r="U10" s="14"/>
      <c r="V10" s="19">
        <v>48000</v>
      </c>
      <c r="W10" s="14"/>
      <c r="X10" s="19">
        <f t="shared" si="1"/>
        <v>48000</v>
      </c>
      <c r="Y10" s="16"/>
      <c r="AA10" s="8"/>
      <c r="AB10" s="23"/>
      <c r="AC10" s="33" t="s">
        <v>118</v>
      </c>
      <c r="AD10" s="45">
        <v>23197</v>
      </c>
      <c r="AE10" s="33"/>
      <c r="AF10" s="8"/>
      <c r="AG10" s="10"/>
      <c r="AH10" s="46" t="s">
        <v>129</v>
      </c>
      <c r="AI10" s="22">
        <v>2381036</v>
      </c>
      <c r="AJ10" s="12"/>
    </row>
    <row r="11" spans="2:36" x14ac:dyDescent="0.3">
      <c r="B11" s="5" t="s">
        <v>15</v>
      </c>
      <c r="C11" s="5"/>
      <c r="D11" s="5"/>
      <c r="E11" s="5"/>
      <c r="F11" s="6">
        <v>10000</v>
      </c>
      <c r="G11" s="5"/>
      <c r="H11" s="6">
        <f t="shared" si="0"/>
        <v>10000</v>
      </c>
      <c r="J11" s="8"/>
      <c r="K11" s="71" t="s">
        <v>62</v>
      </c>
      <c r="L11" s="10" t="s">
        <v>63</v>
      </c>
      <c r="M11" s="12"/>
      <c r="N11" s="29" t="s">
        <v>96</v>
      </c>
      <c r="O11" s="12"/>
      <c r="P11" s="78">
        <f>SUM(N12+0)</f>
        <v>13000</v>
      </c>
      <c r="Q11" s="39"/>
      <c r="R11" s="8"/>
      <c r="S11" s="71" t="s">
        <v>64</v>
      </c>
      <c r="T11" s="43" t="s">
        <v>99</v>
      </c>
      <c r="U11" s="12"/>
      <c r="V11" s="10">
        <v>0</v>
      </c>
      <c r="W11" s="12"/>
      <c r="X11" s="22">
        <f t="shared" si="1"/>
        <v>0</v>
      </c>
      <c r="Y11" s="12"/>
      <c r="AA11" s="8"/>
      <c r="AB11" s="11"/>
      <c r="AC11" s="21"/>
      <c r="AD11" s="20"/>
      <c r="AE11" s="21"/>
      <c r="AF11" s="8"/>
      <c r="AG11" s="11"/>
      <c r="AH11" s="47" t="s">
        <v>128</v>
      </c>
      <c r="AI11" s="20"/>
      <c r="AJ11" s="21"/>
    </row>
    <row r="12" spans="2:36" x14ac:dyDescent="0.3">
      <c r="B12" s="5" t="s">
        <v>16</v>
      </c>
      <c r="C12" s="6">
        <v>10000</v>
      </c>
      <c r="D12" s="5"/>
      <c r="E12" s="5"/>
      <c r="F12" s="5"/>
      <c r="G12" s="5"/>
      <c r="H12" s="6">
        <f t="shared" si="0"/>
        <v>10000</v>
      </c>
      <c r="J12" s="8"/>
      <c r="K12" s="72"/>
      <c r="L12" s="24">
        <v>22500</v>
      </c>
      <c r="M12" s="21"/>
      <c r="N12" s="34">
        <v>13000</v>
      </c>
      <c r="O12" s="35"/>
      <c r="P12" s="79"/>
      <c r="Q12" s="40"/>
      <c r="R12" s="8"/>
      <c r="S12" s="72"/>
      <c r="T12" s="20">
        <v>20000</v>
      </c>
      <c r="U12" s="35"/>
      <c r="V12" s="11"/>
      <c r="W12" s="21"/>
      <c r="X12" s="20"/>
      <c r="Y12" s="21"/>
      <c r="AA12" s="8"/>
      <c r="AB12" s="54" t="s">
        <v>119</v>
      </c>
      <c r="AC12" s="54"/>
      <c r="AD12" s="19">
        <v>491136</v>
      </c>
      <c r="AE12" s="16"/>
      <c r="AF12" s="8"/>
      <c r="AG12" s="18"/>
      <c r="AH12" s="16"/>
      <c r="AI12" s="18"/>
      <c r="AJ12" s="16"/>
    </row>
    <row r="13" spans="2:36" x14ac:dyDescent="0.3">
      <c r="B13" s="5" t="s">
        <v>17</v>
      </c>
      <c r="C13" s="5"/>
      <c r="D13" s="6">
        <v>8000</v>
      </c>
      <c r="E13" s="5"/>
      <c r="F13" s="5"/>
      <c r="G13" s="5"/>
      <c r="H13" s="6">
        <f t="shared" si="0"/>
        <v>8000</v>
      </c>
      <c r="J13" s="8"/>
      <c r="K13" s="71" t="s">
        <v>65</v>
      </c>
      <c r="L13" s="10" t="s">
        <v>66</v>
      </c>
      <c r="M13" s="12"/>
      <c r="N13" s="29" t="s">
        <v>97</v>
      </c>
      <c r="O13" s="12"/>
      <c r="P13" s="75">
        <f>SUM(N14+0)</f>
        <v>10000</v>
      </c>
      <c r="Q13" s="41"/>
      <c r="R13" s="9"/>
      <c r="S13" s="5" t="s">
        <v>67</v>
      </c>
      <c r="T13" s="19">
        <v>20000</v>
      </c>
      <c r="U13" s="14"/>
      <c r="V13" s="19">
        <v>3000</v>
      </c>
      <c r="W13" s="14"/>
      <c r="X13" s="19">
        <f t="shared" si="1"/>
        <v>3000</v>
      </c>
      <c r="Y13" s="16"/>
      <c r="AA13" s="8"/>
      <c r="AB13" s="54" t="s">
        <v>120</v>
      </c>
      <c r="AC13" s="54"/>
      <c r="AD13" s="19">
        <v>78322</v>
      </c>
      <c r="AE13" s="16"/>
      <c r="AF13" s="8"/>
      <c r="AG13" s="18"/>
      <c r="AH13" s="16"/>
      <c r="AI13" s="18"/>
      <c r="AJ13" s="16"/>
    </row>
    <row r="14" spans="2:36" x14ac:dyDescent="0.3">
      <c r="B14" s="5" t="s">
        <v>18</v>
      </c>
      <c r="C14" s="5">
        <v>500</v>
      </c>
      <c r="D14" s="6">
        <v>3000</v>
      </c>
      <c r="E14" s="5"/>
      <c r="F14" s="5"/>
      <c r="G14" s="5"/>
      <c r="H14" s="6">
        <f t="shared" si="0"/>
        <v>3500</v>
      </c>
      <c r="J14" s="8"/>
      <c r="K14" s="72"/>
      <c r="L14" s="20">
        <v>75000</v>
      </c>
      <c r="M14" s="21"/>
      <c r="N14" s="30">
        <v>10000</v>
      </c>
      <c r="O14" s="21"/>
      <c r="P14" s="76"/>
      <c r="Q14" s="38"/>
      <c r="R14" s="7">
        <v>2</v>
      </c>
      <c r="S14" s="5" t="s">
        <v>68</v>
      </c>
      <c r="T14" s="55">
        <f>SUM(T15+T16+T17+T18+T19+T20)</f>
        <v>115000</v>
      </c>
      <c r="U14" s="54"/>
      <c r="V14" s="54">
        <f>SUM(V15:V20)</f>
        <v>98342</v>
      </c>
      <c r="W14" s="54"/>
      <c r="X14" s="55">
        <f>SUM(X15:X20)</f>
        <v>98342</v>
      </c>
      <c r="Y14" s="54"/>
      <c r="AA14" s="8"/>
      <c r="AB14" s="54" t="s">
        <v>121</v>
      </c>
      <c r="AC14" s="54"/>
      <c r="AD14" s="19">
        <v>11271</v>
      </c>
      <c r="AE14" s="16"/>
      <c r="AF14" s="8"/>
      <c r="AG14" s="77" t="s">
        <v>122</v>
      </c>
      <c r="AH14" s="67"/>
      <c r="AI14" s="53">
        <f>SUM(AI15+0)</f>
        <v>-47906</v>
      </c>
      <c r="AJ14" s="54"/>
    </row>
    <row r="15" spans="2:36" x14ac:dyDescent="0.3">
      <c r="B15" s="5" t="s">
        <v>19</v>
      </c>
      <c r="C15" s="5"/>
      <c r="D15" s="6">
        <v>3000</v>
      </c>
      <c r="E15" s="5"/>
      <c r="F15" s="5"/>
      <c r="G15" s="5"/>
      <c r="H15" s="6">
        <f t="shared" si="0"/>
        <v>3000</v>
      </c>
      <c r="J15" s="8"/>
      <c r="K15" s="71" t="s">
        <v>69</v>
      </c>
      <c r="L15" s="10" t="s">
        <v>70</v>
      </c>
      <c r="M15" s="12"/>
      <c r="N15" s="29" t="s">
        <v>98</v>
      </c>
      <c r="O15" s="12"/>
      <c r="P15" s="73">
        <f>SUM(N16+0)</f>
        <v>500</v>
      </c>
      <c r="Q15" s="41"/>
      <c r="R15" s="8"/>
      <c r="S15" s="5" t="s">
        <v>71</v>
      </c>
      <c r="T15" s="19">
        <v>80000</v>
      </c>
      <c r="U15" s="14"/>
      <c r="V15" s="18">
        <v>98342</v>
      </c>
      <c r="W15" s="16"/>
      <c r="X15" s="19">
        <f>SUM(V15+0)</f>
        <v>98342</v>
      </c>
      <c r="Y15" s="16"/>
      <c r="AA15" s="9"/>
      <c r="AB15" s="54"/>
      <c r="AC15" s="54"/>
      <c r="AD15" s="18"/>
      <c r="AE15" s="16"/>
      <c r="AF15" s="8"/>
      <c r="AG15" s="18"/>
      <c r="AH15" s="16" t="s">
        <v>123</v>
      </c>
      <c r="AI15" s="36">
        <f>SUM(X30+0)</f>
        <v>-47906</v>
      </c>
      <c r="AJ15" s="16"/>
    </row>
    <row r="16" spans="2:36" x14ac:dyDescent="0.3">
      <c r="B16" s="5" t="s">
        <v>20</v>
      </c>
      <c r="C16" s="5"/>
      <c r="D16" s="6">
        <v>3000</v>
      </c>
      <c r="E16" s="5"/>
      <c r="F16" s="5"/>
      <c r="G16" s="5"/>
      <c r="H16" s="6">
        <f t="shared" si="0"/>
        <v>3000</v>
      </c>
      <c r="J16" s="8"/>
      <c r="K16" s="72"/>
      <c r="L16" s="11">
        <v>0</v>
      </c>
      <c r="M16" s="21"/>
      <c r="N16" s="30">
        <v>500</v>
      </c>
      <c r="O16" s="21"/>
      <c r="P16" s="74"/>
      <c r="Q16" s="38"/>
      <c r="R16" s="8"/>
      <c r="S16" s="5" t="s">
        <v>72</v>
      </c>
      <c r="T16" s="19">
        <v>15000</v>
      </c>
      <c r="U16" s="14"/>
      <c r="V16" s="18">
        <v>0</v>
      </c>
      <c r="W16" s="16"/>
      <c r="X16" s="19">
        <f t="shared" ref="X16:X20" si="2">SUM(V16+0)</f>
        <v>0</v>
      </c>
      <c r="Y16" s="16"/>
      <c r="AA16" s="7">
        <v>2</v>
      </c>
      <c r="AB16" s="54" t="s">
        <v>124</v>
      </c>
      <c r="AC16" s="54"/>
      <c r="AD16" s="18"/>
      <c r="AE16" s="16"/>
      <c r="AF16" s="8"/>
      <c r="AG16" s="18"/>
      <c r="AH16" s="16"/>
      <c r="AI16" s="18"/>
      <c r="AJ16" s="16"/>
    </row>
    <row r="17" spans="2:36" x14ac:dyDescent="0.3">
      <c r="B17" s="5" t="s">
        <v>21</v>
      </c>
      <c r="C17" s="5">
        <v>500</v>
      </c>
      <c r="D17" s="6">
        <v>2000</v>
      </c>
      <c r="E17" s="5"/>
      <c r="F17" s="5"/>
      <c r="G17" s="5"/>
      <c r="H17" s="6">
        <f t="shared" si="0"/>
        <v>2500</v>
      </c>
      <c r="J17" s="8"/>
      <c r="K17" s="71" t="s">
        <v>73</v>
      </c>
      <c r="L17" s="10" t="s">
        <v>70</v>
      </c>
      <c r="M17" s="12"/>
      <c r="N17" s="31" t="s">
        <v>70</v>
      </c>
      <c r="O17" s="12"/>
      <c r="P17" s="73">
        <f>SUM(N18+0)</f>
        <v>0</v>
      </c>
      <c r="Q17" s="41"/>
      <c r="R17" s="8"/>
      <c r="S17" s="5" t="s">
        <v>74</v>
      </c>
      <c r="T17" s="19">
        <v>5000</v>
      </c>
      <c r="U17" s="14"/>
      <c r="V17" s="18">
        <v>0</v>
      </c>
      <c r="W17" s="16"/>
      <c r="X17" s="19">
        <f t="shared" si="2"/>
        <v>0</v>
      </c>
      <c r="Y17" s="16"/>
      <c r="AA17" s="8"/>
      <c r="AB17" s="18"/>
      <c r="AC17" s="16" t="s">
        <v>125</v>
      </c>
      <c r="AD17" s="55">
        <v>10000</v>
      </c>
      <c r="AE17" s="54"/>
      <c r="AF17" s="8"/>
      <c r="AG17" s="18"/>
      <c r="AH17" s="16"/>
      <c r="AI17" s="18"/>
      <c r="AJ17" s="16"/>
    </row>
    <row r="18" spans="2:36" x14ac:dyDescent="0.3">
      <c r="B18" s="5" t="s">
        <v>22</v>
      </c>
      <c r="C18" s="5"/>
      <c r="D18" s="6">
        <v>2000</v>
      </c>
      <c r="E18" s="5"/>
      <c r="F18" s="5"/>
      <c r="G18" s="5"/>
      <c r="H18" s="6">
        <f t="shared" si="0"/>
        <v>2000</v>
      </c>
      <c r="J18" s="9"/>
      <c r="K18" s="72"/>
      <c r="L18" s="11">
        <v>0</v>
      </c>
      <c r="M18" s="21"/>
      <c r="N18" s="30">
        <v>0</v>
      </c>
      <c r="O18" s="21"/>
      <c r="P18" s="74"/>
      <c r="Q18" s="38"/>
      <c r="R18" s="8"/>
      <c r="S18" s="5" t="s">
        <v>75</v>
      </c>
      <c r="T18" s="19">
        <v>5000</v>
      </c>
      <c r="U18" s="14"/>
      <c r="V18" s="18">
        <v>0</v>
      </c>
      <c r="W18" s="16"/>
      <c r="X18" s="19">
        <f t="shared" si="2"/>
        <v>0</v>
      </c>
      <c r="Y18" s="16"/>
      <c r="AA18" s="9"/>
      <c r="AB18" s="11"/>
      <c r="AC18" s="21"/>
      <c r="AD18" s="18"/>
      <c r="AE18" s="16"/>
      <c r="AF18" s="9"/>
      <c r="AG18" s="18"/>
      <c r="AH18" s="16"/>
      <c r="AI18" s="18"/>
      <c r="AJ18" s="16"/>
    </row>
    <row r="19" spans="2:36" x14ac:dyDescent="0.3">
      <c r="B19" s="5" t="s">
        <v>23</v>
      </c>
      <c r="C19" s="5"/>
      <c r="D19" s="6">
        <v>2000</v>
      </c>
      <c r="E19" s="5"/>
      <c r="F19" s="5"/>
      <c r="G19" s="5"/>
      <c r="H19" s="6">
        <f t="shared" si="0"/>
        <v>2000</v>
      </c>
      <c r="J19" s="7">
        <v>2</v>
      </c>
      <c r="K19" s="5" t="s">
        <v>76</v>
      </c>
      <c r="L19" s="55">
        <f>SUM(L20+L21)</f>
        <v>750000</v>
      </c>
      <c r="M19" s="54"/>
      <c r="N19" s="55">
        <f>SUM(N20+N21)</f>
        <v>179506</v>
      </c>
      <c r="O19" s="54"/>
      <c r="P19" s="66">
        <f>SUM(P20+P21)</f>
        <v>179506</v>
      </c>
      <c r="Q19" s="67"/>
      <c r="R19" s="8"/>
      <c r="S19" s="5" t="s">
        <v>77</v>
      </c>
      <c r="T19" s="19">
        <v>5000</v>
      </c>
      <c r="U19" s="14"/>
      <c r="V19" s="18">
        <v>0</v>
      </c>
      <c r="W19" s="16"/>
      <c r="X19" s="19">
        <f t="shared" si="2"/>
        <v>0</v>
      </c>
      <c r="Y19" s="16"/>
      <c r="AA19" s="68" t="s">
        <v>126</v>
      </c>
      <c r="AB19" s="69"/>
      <c r="AC19" s="70"/>
      <c r="AD19" s="55">
        <f>SUM(AD4+AD17)</f>
        <v>2511130</v>
      </c>
      <c r="AE19" s="55"/>
      <c r="AF19" s="68" t="s">
        <v>127</v>
      </c>
      <c r="AG19" s="69"/>
      <c r="AH19" s="70"/>
      <c r="AI19" s="55">
        <f>SUM(AI4+AI9+AI14)</f>
        <v>2511130</v>
      </c>
      <c r="AJ19" s="54"/>
    </row>
    <row r="20" spans="2:36" x14ac:dyDescent="0.3">
      <c r="B20" s="5" t="s">
        <v>24</v>
      </c>
      <c r="C20" s="5"/>
      <c r="D20" s="6">
        <v>2000</v>
      </c>
      <c r="E20" s="5"/>
      <c r="F20" s="5"/>
      <c r="G20" s="5"/>
      <c r="H20" s="6">
        <f t="shared" si="0"/>
        <v>2000</v>
      </c>
      <c r="J20" s="8"/>
      <c r="K20" s="5" t="s">
        <v>78</v>
      </c>
      <c r="L20" s="19">
        <v>500000</v>
      </c>
      <c r="M20" s="16"/>
      <c r="N20" s="36">
        <f>SUM(C36+0)</f>
        <v>77506</v>
      </c>
      <c r="O20" s="14"/>
      <c r="P20" s="19">
        <f>SUM(N20+0)</f>
        <v>77506</v>
      </c>
      <c r="Q20" s="14"/>
      <c r="R20" s="9"/>
      <c r="S20" s="5" t="s">
        <v>79</v>
      </c>
      <c r="T20" s="19">
        <v>5000</v>
      </c>
      <c r="U20" s="14"/>
      <c r="V20" s="18">
        <v>0</v>
      </c>
      <c r="W20" s="16"/>
      <c r="X20" s="19">
        <f t="shared" si="2"/>
        <v>0</v>
      </c>
      <c r="Y20" s="16"/>
      <c r="AA20" s="56" t="s">
        <v>41</v>
      </c>
      <c r="AB20" s="57"/>
      <c r="AC20" s="57"/>
      <c r="AD20" s="57"/>
      <c r="AE20" s="57"/>
      <c r="AF20" s="57"/>
      <c r="AG20" s="57"/>
      <c r="AH20" s="57"/>
      <c r="AI20" s="57"/>
      <c r="AJ20" s="57"/>
    </row>
    <row r="21" spans="2:36" x14ac:dyDescent="0.3">
      <c r="B21" s="5" t="s">
        <v>25</v>
      </c>
      <c r="C21" s="5"/>
      <c r="D21" s="6">
        <v>2000</v>
      </c>
      <c r="E21" s="5"/>
      <c r="F21" s="5"/>
      <c r="G21" s="5"/>
      <c r="H21" s="6">
        <f t="shared" si="0"/>
        <v>2000</v>
      </c>
      <c r="J21" s="9"/>
      <c r="K21" s="5" t="s">
        <v>80</v>
      </c>
      <c r="L21" s="19">
        <v>250000</v>
      </c>
      <c r="M21" s="16"/>
      <c r="N21" s="36">
        <f>SUM(D36+0)</f>
        <v>102000</v>
      </c>
      <c r="O21" s="14"/>
      <c r="P21" s="19">
        <f>SUM(N21+0)</f>
        <v>102000</v>
      </c>
      <c r="Q21" s="14"/>
      <c r="R21" s="5">
        <v>3</v>
      </c>
      <c r="S21" s="5" t="s">
        <v>81</v>
      </c>
      <c r="T21" s="55">
        <v>10000</v>
      </c>
      <c r="U21" s="54"/>
      <c r="V21" s="54">
        <v>10000</v>
      </c>
      <c r="W21" s="54"/>
      <c r="X21" s="55">
        <f>SUM(V21+0)</f>
        <v>10000</v>
      </c>
      <c r="Y21" s="54"/>
      <c r="AB21" s="3"/>
      <c r="AC21" s="3"/>
    </row>
    <row r="22" spans="2:36" x14ac:dyDescent="0.3">
      <c r="B22" s="5" t="s">
        <v>26</v>
      </c>
      <c r="C22" s="5"/>
      <c r="D22" s="6">
        <v>2000</v>
      </c>
      <c r="E22" s="5"/>
      <c r="F22" s="5"/>
      <c r="G22" s="5"/>
      <c r="H22" s="6">
        <f t="shared" si="0"/>
        <v>2000</v>
      </c>
      <c r="J22" s="5">
        <v>3</v>
      </c>
      <c r="K22" s="5" t="s">
        <v>103</v>
      </c>
      <c r="L22" s="65">
        <v>60000</v>
      </c>
      <c r="M22" s="65"/>
      <c r="N22" s="55">
        <f>SUM(E36+0)</f>
        <v>0</v>
      </c>
      <c r="O22" s="54"/>
      <c r="P22" s="66">
        <f>SUM(N22+0)</f>
        <v>0</v>
      </c>
      <c r="Q22" s="67"/>
      <c r="R22" s="5">
        <v>4</v>
      </c>
      <c r="S22" s="5" t="s">
        <v>104</v>
      </c>
      <c r="T22" s="55">
        <v>60000</v>
      </c>
      <c r="U22" s="54"/>
      <c r="V22" s="54">
        <v>0</v>
      </c>
      <c r="W22" s="54"/>
      <c r="X22" s="55">
        <f t="shared" ref="X22:X25" si="3">SUM(V22+0)</f>
        <v>0</v>
      </c>
      <c r="Y22" s="54"/>
      <c r="AB22" s="13"/>
      <c r="AC22" s="13"/>
    </row>
    <row r="23" spans="2:36" x14ac:dyDescent="0.3">
      <c r="B23" s="5" t="s">
        <v>27</v>
      </c>
      <c r="C23" s="6">
        <v>1000</v>
      </c>
      <c r="D23" s="5"/>
      <c r="E23" s="5"/>
      <c r="F23" s="5"/>
      <c r="G23" s="5"/>
      <c r="H23" s="6">
        <f t="shared" si="0"/>
        <v>1000</v>
      </c>
      <c r="J23" s="5">
        <v>4</v>
      </c>
      <c r="K23" s="5" t="s">
        <v>4</v>
      </c>
      <c r="L23" s="65">
        <v>45000</v>
      </c>
      <c r="M23" s="65"/>
      <c r="N23" s="55">
        <f>SUM(F36+0)</f>
        <v>25000</v>
      </c>
      <c r="O23" s="54"/>
      <c r="P23" s="66">
        <f t="shared" ref="P23:P25" si="4">SUM(N23+0)</f>
        <v>25000</v>
      </c>
      <c r="Q23" s="67"/>
      <c r="R23" s="5">
        <v>5</v>
      </c>
      <c r="S23" s="5" t="s">
        <v>82</v>
      </c>
      <c r="T23" s="55">
        <v>10000</v>
      </c>
      <c r="U23" s="54"/>
      <c r="V23" s="54">
        <v>0</v>
      </c>
      <c r="W23" s="54"/>
      <c r="X23" s="55">
        <f t="shared" si="3"/>
        <v>0</v>
      </c>
      <c r="Y23" s="54"/>
    </row>
    <row r="24" spans="2:36" x14ac:dyDescent="0.3">
      <c r="B24" s="5" t="s">
        <v>28</v>
      </c>
      <c r="C24" s="5"/>
      <c r="D24" s="6">
        <v>1000</v>
      </c>
      <c r="E24" s="5"/>
      <c r="F24" s="5"/>
      <c r="G24" s="5"/>
      <c r="H24" s="6">
        <f t="shared" si="0"/>
        <v>1000</v>
      </c>
      <c r="J24" s="5">
        <v>5</v>
      </c>
      <c r="K24" s="5" t="s">
        <v>84</v>
      </c>
      <c r="L24" s="65">
        <v>20000</v>
      </c>
      <c r="M24" s="65"/>
      <c r="N24" s="55">
        <v>7234</v>
      </c>
      <c r="O24" s="54"/>
      <c r="P24" s="66">
        <f t="shared" si="4"/>
        <v>7234</v>
      </c>
      <c r="Q24" s="67"/>
      <c r="R24" s="5">
        <v>6</v>
      </c>
      <c r="S24" s="5" t="s">
        <v>83</v>
      </c>
      <c r="T24" s="55">
        <v>15000</v>
      </c>
      <c r="U24" s="54"/>
      <c r="V24" s="55">
        <v>600</v>
      </c>
      <c r="W24" s="54"/>
      <c r="X24" s="55">
        <f t="shared" si="3"/>
        <v>600</v>
      </c>
      <c r="Y24" s="54"/>
    </row>
    <row r="25" spans="2:36" x14ac:dyDescent="0.3">
      <c r="B25" s="5" t="s">
        <v>29</v>
      </c>
      <c r="C25" s="5"/>
      <c r="D25" s="6">
        <v>1000</v>
      </c>
      <c r="E25" s="5"/>
      <c r="F25" s="5"/>
      <c r="G25" s="5"/>
      <c r="H25" s="6">
        <f t="shared" si="0"/>
        <v>1000</v>
      </c>
      <c r="J25" s="7">
        <v>6</v>
      </c>
      <c r="K25" s="7" t="s">
        <v>86</v>
      </c>
      <c r="L25" s="60">
        <v>0</v>
      </c>
      <c r="M25" s="61"/>
      <c r="N25" s="62">
        <v>0</v>
      </c>
      <c r="O25" s="63"/>
      <c r="P25" s="64">
        <f t="shared" si="4"/>
        <v>0</v>
      </c>
      <c r="Q25" s="63"/>
      <c r="R25" s="7">
        <v>7</v>
      </c>
      <c r="S25" s="7" t="s">
        <v>85</v>
      </c>
      <c r="T25" s="64">
        <v>210000</v>
      </c>
      <c r="U25" s="63"/>
      <c r="V25" s="64">
        <v>33005</v>
      </c>
      <c r="W25" s="63"/>
      <c r="X25" s="64">
        <f t="shared" si="3"/>
        <v>33005</v>
      </c>
      <c r="Y25" s="63"/>
    </row>
    <row r="26" spans="2:36" x14ac:dyDescent="0.3">
      <c r="B26" s="5" t="s">
        <v>30</v>
      </c>
      <c r="C26" s="5"/>
      <c r="D26" s="6">
        <v>1000</v>
      </c>
      <c r="E26" s="5"/>
      <c r="F26" s="5"/>
      <c r="G26" s="5"/>
      <c r="H26" s="6">
        <f t="shared" si="0"/>
        <v>1000</v>
      </c>
      <c r="J26" s="9"/>
      <c r="K26" s="25" t="s">
        <v>100</v>
      </c>
      <c r="L26" s="26"/>
      <c r="M26" s="27"/>
      <c r="N26" s="30"/>
      <c r="O26" s="21"/>
      <c r="P26" s="11"/>
      <c r="Q26" s="21"/>
      <c r="R26" s="9"/>
      <c r="S26" s="9" t="s">
        <v>102</v>
      </c>
      <c r="T26" s="44"/>
      <c r="U26" s="38"/>
      <c r="V26" s="20"/>
      <c r="W26" s="35"/>
      <c r="X26" s="20"/>
      <c r="Y26" s="21"/>
    </row>
    <row r="27" spans="2:36" x14ac:dyDescent="0.3">
      <c r="B27" s="5" t="s">
        <v>31</v>
      </c>
      <c r="C27" s="5">
        <v>500</v>
      </c>
      <c r="D27" s="5"/>
      <c r="E27" s="5"/>
      <c r="F27" s="5"/>
      <c r="G27" s="5"/>
      <c r="H27" s="6">
        <f t="shared" si="0"/>
        <v>500</v>
      </c>
      <c r="J27" s="5"/>
      <c r="K27" s="17"/>
      <c r="L27" s="15"/>
      <c r="M27" s="28"/>
      <c r="N27" s="36"/>
      <c r="O27" s="16"/>
      <c r="P27" s="18"/>
      <c r="Q27" s="16"/>
      <c r="R27" s="7">
        <v>8</v>
      </c>
      <c r="S27" s="7" t="s">
        <v>87</v>
      </c>
      <c r="T27" s="64">
        <v>130000</v>
      </c>
      <c r="U27" s="63"/>
      <c r="V27" s="64">
        <v>39700</v>
      </c>
      <c r="W27" s="63"/>
      <c r="X27" s="64">
        <f>SUM(V27+0)</f>
        <v>39700</v>
      </c>
      <c r="Y27" s="63"/>
    </row>
    <row r="28" spans="2:36" x14ac:dyDescent="0.3">
      <c r="B28" s="5" t="s">
        <v>32</v>
      </c>
      <c r="C28" s="5"/>
      <c r="D28" s="5">
        <v>500</v>
      </c>
      <c r="E28" s="5"/>
      <c r="F28" s="5"/>
      <c r="G28" s="5"/>
      <c r="H28" s="6">
        <f t="shared" si="0"/>
        <v>500</v>
      </c>
      <c r="J28" s="5"/>
      <c r="K28" s="17"/>
      <c r="L28" s="15"/>
      <c r="M28" s="28"/>
      <c r="N28" s="36"/>
      <c r="O28" s="16"/>
      <c r="P28" s="18"/>
      <c r="Q28" s="16"/>
      <c r="R28" s="9"/>
      <c r="S28" s="9" t="s">
        <v>101</v>
      </c>
      <c r="T28" s="44"/>
      <c r="U28" s="38"/>
      <c r="V28" s="20"/>
      <c r="W28" s="35"/>
      <c r="X28" s="20"/>
      <c r="Y28" s="21"/>
    </row>
    <row r="29" spans="2:36" x14ac:dyDescent="0.3">
      <c r="B29" s="5" t="s">
        <v>33</v>
      </c>
      <c r="C29" s="5">
        <v>500</v>
      </c>
      <c r="D29" s="5"/>
      <c r="E29" s="5"/>
      <c r="F29" s="5"/>
      <c r="G29" s="5"/>
      <c r="H29" s="6">
        <f t="shared" si="0"/>
        <v>500</v>
      </c>
      <c r="J29" s="5" t="s">
        <v>88</v>
      </c>
      <c r="K29" s="5" t="s">
        <v>89</v>
      </c>
      <c r="L29" s="18"/>
      <c r="M29" s="16"/>
      <c r="N29" s="53">
        <f>SUM(N5+N19+N22+N23+N24+N25)</f>
        <v>239740</v>
      </c>
      <c r="O29" s="54"/>
      <c r="P29" s="18"/>
      <c r="Q29" s="16"/>
      <c r="R29" s="5" t="s">
        <v>88</v>
      </c>
      <c r="S29" s="5" t="s">
        <v>90</v>
      </c>
      <c r="T29" s="18"/>
      <c r="U29" s="16"/>
      <c r="V29" s="55">
        <f>SUM(V5+V14+V21+V22+V23+V24+V25+V27)</f>
        <v>287646</v>
      </c>
      <c r="W29" s="54"/>
      <c r="X29" s="18"/>
      <c r="Y29" s="16"/>
    </row>
    <row r="30" spans="2:36" x14ac:dyDescent="0.3">
      <c r="B30" s="5" t="s">
        <v>34</v>
      </c>
      <c r="C30" s="5">
        <v>500</v>
      </c>
      <c r="D30" s="5"/>
      <c r="E30" s="5"/>
      <c r="F30" s="5"/>
      <c r="G30" s="5"/>
      <c r="H30" s="6">
        <f t="shared" si="0"/>
        <v>500</v>
      </c>
      <c r="J30" s="5"/>
      <c r="K30" s="5"/>
      <c r="L30" s="18"/>
      <c r="M30" s="16"/>
      <c r="N30" s="36"/>
      <c r="O30" s="16"/>
      <c r="P30" s="18"/>
      <c r="Q30" s="16"/>
      <c r="R30" s="5" t="s">
        <v>88</v>
      </c>
      <c r="S30" s="5" t="s">
        <v>91</v>
      </c>
      <c r="T30" s="18"/>
      <c r="U30" s="16"/>
      <c r="V30" s="53">
        <f>SUM(N29-V29)</f>
        <v>-47906</v>
      </c>
      <c r="W30" s="54"/>
      <c r="X30" s="53">
        <f>SUM(V30+0)</f>
        <v>-47906</v>
      </c>
      <c r="Y30" s="54"/>
    </row>
    <row r="31" spans="2:36" x14ac:dyDescent="0.3">
      <c r="B31" s="5" t="s">
        <v>35</v>
      </c>
      <c r="C31" s="5">
        <v>500</v>
      </c>
      <c r="D31" s="5"/>
      <c r="E31" s="5"/>
      <c r="F31" s="5"/>
      <c r="G31" s="5"/>
      <c r="H31" s="6">
        <f t="shared" si="0"/>
        <v>500</v>
      </c>
      <c r="J31" s="56" t="s">
        <v>41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2:36" x14ac:dyDescent="0.3">
      <c r="B32" s="5" t="s">
        <v>36</v>
      </c>
      <c r="C32" s="5">
        <v>500</v>
      </c>
      <c r="D32" s="5"/>
      <c r="E32" s="5"/>
      <c r="F32" s="5"/>
      <c r="G32" s="5"/>
      <c r="H32" s="6">
        <f t="shared" si="0"/>
        <v>500</v>
      </c>
      <c r="R32" s="13"/>
      <c r="S32" s="3"/>
      <c r="T32" s="3"/>
      <c r="U32" s="3"/>
      <c r="V32" s="3"/>
      <c r="W32" s="3"/>
      <c r="X32" s="3"/>
    </row>
    <row r="33" spans="2:36" x14ac:dyDescent="0.3">
      <c r="B33" s="5" t="s">
        <v>37</v>
      </c>
      <c r="C33" s="5">
        <v>500</v>
      </c>
      <c r="D33" s="5"/>
      <c r="E33" s="5"/>
      <c r="F33" s="5"/>
      <c r="G33" s="5"/>
      <c r="H33" s="6">
        <f t="shared" si="0"/>
        <v>500</v>
      </c>
    </row>
    <row r="34" spans="2:36" x14ac:dyDescent="0.3">
      <c r="B34" s="5" t="s">
        <v>38</v>
      </c>
      <c r="C34" s="5">
        <v>500</v>
      </c>
      <c r="D34" s="5"/>
      <c r="E34" s="5"/>
      <c r="F34" s="5"/>
      <c r="G34" s="5"/>
      <c r="H34" s="6">
        <f t="shared" si="0"/>
        <v>500</v>
      </c>
    </row>
    <row r="35" spans="2:36" x14ac:dyDescent="0.3">
      <c r="B35" s="5" t="s">
        <v>39</v>
      </c>
      <c r="C35" s="5">
        <v>500</v>
      </c>
      <c r="D35" s="5"/>
      <c r="E35" s="5"/>
      <c r="F35" s="5"/>
      <c r="G35" s="5"/>
      <c r="H35" s="6">
        <f t="shared" si="0"/>
        <v>500</v>
      </c>
    </row>
    <row r="36" spans="2:36" x14ac:dyDescent="0.3">
      <c r="B36" s="5" t="s">
        <v>40</v>
      </c>
      <c r="C36" s="6">
        <f>SUM(C4:C35)</f>
        <v>77506</v>
      </c>
      <c r="D36" s="6">
        <f>SUM(D4:D34)</f>
        <v>102000</v>
      </c>
      <c r="E36" s="5">
        <f>SUM(E4:E35)</f>
        <v>0</v>
      </c>
      <c r="F36" s="6">
        <f>SUM(F4:F35)</f>
        <v>25000</v>
      </c>
      <c r="G36" s="5">
        <f>SUM(G4:G35)</f>
        <v>0</v>
      </c>
      <c r="H36" s="6">
        <f t="shared" si="0"/>
        <v>204506</v>
      </c>
    </row>
    <row r="37" spans="2:36" x14ac:dyDescent="0.3">
      <c r="B37" s="88" t="s">
        <v>41</v>
      </c>
      <c r="C37" s="88"/>
      <c r="D37" s="88"/>
      <c r="E37" s="88"/>
      <c r="F37" s="88"/>
      <c r="G37" s="88"/>
      <c r="H37" s="88"/>
    </row>
    <row r="40" spans="2:36" x14ac:dyDescent="0.3">
      <c r="B40" s="58" t="s">
        <v>162</v>
      </c>
      <c r="C40" s="58"/>
      <c r="D40" s="58"/>
      <c r="E40" s="58"/>
      <c r="F40" s="58"/>
      <c r="G40" s="58"/>
      <c r="H40" s="58"/>
      <c r="I40" s="1"/>
      <c r="J40" s="58" t="s">
        <v>161</v>
      </c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80"/>
      <c r="Z40" s="1"/>
      <c r="AA40" s="81" t="s">
        <v>106</v>
      </c>
      <c r="AB40" s="82"/>
      <c r="AC40" s="82"/>
      <c r="AD40" s="82"/>
      <c r="AE40" s="82"/>
      <c r="AF40" s="82"/>
      <c r="AG40" s="82"/>
      <c r="AH40" s="82"/>
      <c r="AI40" s="82"/>
      <c r="AJ40" s="83"/>
    </row>
    <row r="41" spans="2:36" x14ac:dyDescent="0.3">
      <c r="B41" s="59" t="s">
        <v>43</v>
      </c>
      <c r="C41" s="59"/>
      <c r="D41" s="59"/>
      <c r="E41" s="59"/>
      <c r="F41" s="59"/>
      <c r="G41" s="59"/>
      <c r="H41" s="59"/>
      <c r="I41" s="1"/>
      <c r="J41" s="59" t="s">
        <v>148</v>
      </c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84"/>
      <c r="Z41" s="1"/>
      <c r="AA41" s="85" t="s">
        <v>152</v>
      </c>
      <c r="AB41" s="86"/>
      <c r="AC41" s="86"/>
      <c r="AD41" s="86"/>
      <c r="AE41" s="86"/>
      <c r="AF41" s="86"/>
      <c r="AG41" s="86"/>
      <c r="AH41" s="86"/>
      <c r="AI41" s="86"/>
      <c r="AJ41" s="74"/>
    </row>
    <row r="42" spans="2:36" x14ac:dyDescent="0.3">
      <c r="B42" s="49" t="s">
        <v>1</v>
      </c>
      <c r="C42" s="49" t="s">
        <v>2</v>
      </c>
      <c r="D42" s="49" t="s">
        <v>3</v>
      </c>
      <c r="E42" s="49" t="s">
        <v>6</v>
      </c>
      <c r="F42" s="49" t="s">
        <v>4</v>
      </c>
      <c r="G42" s="49" t="s">
        <v>5</v>
      </c>
      <c r="H42" s="49" t="s">
        <v>7</v>
      </c>
      <c r="I42" s="13"/>
      <c r="J42" s="4" t="s">
        <v>44</v>
      </c>
      <c r="K42" s="4" t="s">
        <v>45</v>
      </c>
      <c r="L42" s="87" t="s">
        <v>46</v>
      </c>
      <c r="M42" s="87"/>
      <c r="N42" s="87" t="s">
        <v>165</v>
      </c>
      <c r="O42" s="87"/>
      <c r="P42" s="68" t="s">
        <v>47</v>
      </c>
      <c r="Q42" s="70"/>
      <c r="R42" s="4" t="s">
        <v>44</v>
      </c>
      <c r="S42" s="4" t="s">
        <v>45</v>
      </c>
      <c r="T42" s="87" t="s">
        <v>46</v>
      </c>
      <c r="U42" s="87"/>
      <c r="V42" s="87" t="s">
        <v>166</v>
      </c>
      <c r="W42" s="87"/>
      <c r="X42" s="87" t="s">
        <v>47</v>
      </c>
      <c r="Y42" s="87"/>
      <c r="Z42" s="13"/>
      <c r="AA42" s="87" t="s">
        <v>107</v>
      </c>
      <c r="AB42" s="87"/>
      <c r="AC42" s="87"/>
      <c r="AD42" s="87"/>
      <c r="AE42" s="87"/>
      <c r="AF42" s="87" t="s">
        <v>108</v>
      </c>
      <c r="AG42" s="87"/>
      <c r="AH42" s="87"/>
      <c r="AI42" s="87"/>
      <c r="AJ42" s="87"/>
    </row>
    <row r="43" spans="2:36" x14ac:dyDescent="0.3">
      <c r="B43" s="50" t="s">
        <v>11</v>
      </c>
      <c r="C43" s="51"/>
      <c r="D43" s="51">
        <v>4100</v>
      </c>
      <c r="E43" s="50"/>
      <c r="F43" s="50"/>
      <c r="G43" s="51">
        <v>1000000</v>
      </c>
      <c r="H43" s="51">
        <f t="shared" ref="H43:H65" si="5">SUM(C43+D43+F43+G43+E43)</f>
        <v>1004100</v>
      </c>
      <c r="I43" s="1"/>
      <c r="J43" s="54" t="s">
        <v>48</v>
      </c>
      <c r="K43" s="54"/>
      <c r="L43" s="55">
        <f>SUM(L44+L58+L61+L62+L63+L64)</f>
        <v>990000</v>
      </c>
      <c r="M43" s="54"/>
      <c r="N43" s="36"/>
      <c r="O43" s="16"/>
      <c r="P43" s="66">
        <f>SUM(P44+P58+P61+P62+P63+P64)</f>
        <v>374794</v>
      </c>
      <c r="Q43" s="67"/>
      <c r="R43" s="54" t="s">
        <v>49</v>
      </c>
      <c r="S43" s="54"/>
      <c r="T43" s="55">
        <f>SUM(T44+T53+T60+T61+T62+T63+T64+T66)</f>
        <v>976000</v>
      </c>
      <c r="U43" s="54"/>
      <c r="V43" s="18"/>
      <c r="W43" s="16"/>
      <c r="X43" s="55">
        <f>SUM(X44+X53+X60+X61+X62+X63+X64+X66)</f>
        <v>459939</v>
      </c>
      <c r="Y43" s="54"/>
      <c r="Z43" s="1"/>
      <c r="AA43" s="7">
        <v>1</v>
      </c>
      <c r="AB43" s="54" t="s">
        <v>109</v>
      </c>
      <c r="AC43" s="54"/>
      <c r="AD43" s="55">
        <f>SUM(AD45+AD46+AD48+AD49+AD51+AD52+AD53)</f>
        <v>3603391</v>
      </c>
      <c r="AE43" s="54"/>
      <c r="AF43" s="7">
        <v>1</v>
      </c>
      <c r="AG43" s="62" t="s">
        <v>110</v>
      </c>
      <c r="AH43" s="63"/>
      <c r="AI43" s="64">
        <f>SUM(AI44+AI45)</f>
        <v>1317500</v>
      </c>
      <c r="AJ43" s="63"/>
    </row>
    <row r="44" spans="2:36" x14ac:dyDescent="0.3">
      <c r="B44" s="50" t="s">
        <v>8</v>
      </c>
      <c r="C44" s="51">
        <v>29098</v>
      </c>
      <c r="D44" s="51">
        <v>3000</v>
      </c>
      <c r="E44" s="50"/>
      <c r="F44" s="50"/>
      <c r="G44" s="51">
        <v>50000</v>
      </c>
      <c r="H44" s="51">
        <f t="shared" si="5"/>
        <v>82098</v>
      </c>
      <c r="I44" s="1"/>
      <c r="J44" s="7">
        <v>1</v>
      </c>
      <c r="K44" s="5" t="s">
        <v>50</v>
      </c>
      <c r="L44" s="55">
        <f>SUM(L46+L47+L53+L55+L57)</f>
        <v>115000</v>
      </c>
      <c r="M44" s="54"/>
      <c r="N44" s="55">
        <f>SUM(N46+N47+N53+N55+N57)</f>
        <v>2500</v>
      </c>
      <c r="O44" s="54"/>
      <c r="P44" s="66">
        <f>SUM(P45+P47+P52+P54+P56)</f>
        <v>30500</v>
      </c>
      <c r="Q44" s="67"/>
      <c r="R44" s="7">
        <v>1</v>
      </c>
      <c r="S44" s="5" t="s">
        <v>51</v>
      </c>
      <c r="T44" s="55">
        <f>SUM(T45+T46+T47+T49+T51+T52)</f>
        <v>426000</v>
      </c>
      <c r="U44" s="54"/>
      <c r="V44" s="55">
        <f>SUM(V45:V52)</f>
        <v>125780</v>
      </c>
      <c r="W44" s="54"/>
      <c r="X44" s="55">
        <f>SUM(X45:X52)</f>
        <v>231779</v>
      </c>
      <c r="Y44" s="54"/>
      <c r="Z44" s="1"/>
      <c r="AA44" s="8"/>
      <c r="AB44" s="62" t="s">
        <v>111</v>
      </c>
      <c r="AC44" s="63"/>
      <c r="AD44" s="10"/>
      <c r="AE44" s="12"/>
      <c r="AF44" s="8"/>
      <c r="AG44" s="23"/>
      <c r="AH44" s="33" t="s">
        <v>5</v>
      </c>
      <c r="AI44" s="45">
        <f>SUM(G65+AI5)</f>
        <v>1139500</v>
      </c>
      <c r="AJ44" s="33"/>
    </row>
    <row r="45" spans="2:36" x14ac:dyDescent="0.3">
      <c r="B45" s="50" t="s">
        <v>17</v>
      </c>
      <c r="C45" s="50"/>
      <c r="D45" s="51">
        <v>1000</v>
      </c>
      <c r="E45" s="50"/>
      <c r="F45" s="50"/>
      <c r="G45" s="51">
        <v>30000</v>
      </c>
      <c r="H45" s="51">
        <f t="shared" si="5"/>
        <v>31000</v>
      </c>
      <c r="I45" s="1"/>
      <c r="J45" s="8"/>
      <c r="K45" s="71" t="s">
        <v>52</v>
      </c>
      <c r="L45" s="10" t="s">
        <v>53</v>
      </c>
      <c r="M45" s="12"/>
      <c r="N45" s="29" t="s">
        <v>98</v>
      </c>
      <c r="O45" s="12"/>
      <c r="P45" s="64">
        <f>SUM(N46+P6)</f>
        <v>3000</v>
      </c>
      <c r="Q45" s="37"/>
      <c r="R45" s="8"/>
      <c r="S45" s="5" t="s">
        <v>54</v>
      </c>
      <c r="T45" s="19">
        <v>35000</v>
      </c>
      <c r="U45" s="14"/>
      <c r="V45" s="18">
        <v>0</v>
      </c>
      <c r="W45" s="16"/>
      <c r="X45" s="19">
        <f>SUM(V45+X6)</f>
        <v>7489</v>
      </c>
      <c r="Y45" s="16"/>
      <c r="Z45" s="1"/>
      <c r="AA45" s="8"/>
      <c r="AB45" s="23"/>
      <c r="AC45" s="33" t="s">
        <v>112</v>
      </c>
      <c r="AD45" s="45">
        <v>900000</v>
      </c>
      <c r="AE45" s="33"/>
      <c r="AF45" s="8"/>
      <c r="AG45" s="23"/>
      <c r="AH45" s="33" t="s">
        <v>131</v>
      </c>
      <c r="AI45" s="45">
        <f>AI6</f>
        <v>178000</v>
      </c>
      <c r="AJ45" s="33"/>
    </row>
    <row r="46" spans="2:36" x14ac:dyDescent="0.3">
      <c r="B46" s="50" t="s">
        <v>132</v>
      </c>
      <c r="C46" s="51">
        <v>20000</v>
      </c>
      <c r="D46" s="51"/>
      <c r="E46" s="51">
        <v>10000</v>
      </c>
      <c r="F46" s="50"/>
      <c r="G46" s="50"/>
      <c r="H46" s="51">
        <f t="shared" si="5"/>
        <v>30000</v>
      </c>
      <c r="I46" s="1"/>
      <c r="J46" s="8"/>
      <c r="K46" s="72"/>
      <c r="L46" s="20">
        <v>12500</v>
      </c>
      <c r="M46" s="21"/>
      <c r="N46" s="30">
        <v>500</v>
      </c>
      <c r="O46" s="21"/>
      <c r="P46" s="74"/>
      <c r="Q46" s="38"/>
      <c r="R46" s="8"/>
      <c r="S46" s="5" t="s">
        <v>55</v>
      </c>
      <c r="T46" s="19">
        <v>35000</v>
      </c>
      <c r="U46" s="14"/>
      <c r="V46" s="19">
        <v>6684</v>
      </c>
      <c r="W46" s="14"/>
      <c r="X46" s="19">
        <f>SUM(V46+X7)</f>
        <v>17344</v>
      </c>
      <c r="Y46" s="16"/>
      <c r="Z46" s="1"/>
      <c r="AA46" s="8"/>
      <c r="AB46" s="11"/>
      <c r="AC46" s="21" t="s">
        <v>113</v>
      </c>
      <c r="AD46" s="20">
        <v>940000</v>
      </c>
      <c r="AE46" s="21"/>
      <c r="AF46" s="9"/>
      <c r="AG46" s="11"/>
      <c r="AH46" s="21"/>
      <c r="AI46" s="11"/>
      <c r="AJ46" s="21"/>
    </row>
    <row r="47" spans="2:36" x14ac:dyDescent="0.3">
      <c r="B47" s="50" t="s">
        <v>133</v>
      </c>
      <c r="C47" s="51"/>
      <c r="D47" s="51"/>
      <c r="E47" s="50"/>
      <c r="F47" s="50"/>
      <c r="G47" s="51">
        <v>20000</v>
      </c>
      <c r="H47" s="51">
        <f t="shared" si="5"/>
        <v>20000</v>
      </c>
      <c r="I47" s="1"/>
      <c r="J47" s="8"/>
      <c r="K47" s="7" t="s">
        <v>56</v>
      </c>
      <c r="L47" s="22">
        <f>SUM(L49+L51)</f>
        <v>27500</v>
      </c>
      <c r="M47" s="16"/>
      <c r="N47" s="31">
        <f>SUM(N49+N51)</f>
        <v>2000</v>
      </c>
      <c r="O47" s="32"/>
      <c r="P47" s="19">
        <f>SUM(P48+P50)</f>
        <v>17000</v>
      </c>
      <c r="Q47" s="14"/>
      <c r="R47" s="8"/>
      <c r="S47" s="7" t="s">
        <v>57</v>
      </c>
      <c r="T47" s="22">
        <v>160000</v>
      </c>
      <c r="U47" s="32"/>
      <c r="V47" s="22">
        <v>77565</v>
      </c>
      <c r="W47" s="32"/>
      <c r="X47" s="22">
        <f>SUM(V47+X8)</f>
        <v>114415</v>
      </c>
      <c r="Y47" s="12"/>
      <c r="Z47" s="1"/>
      <c r="AA47" s="8"/>
      <c r="AB47" s="62" t="s">
        <v>114</v>
      </c>
      <c r="AC47" s="63"/>
      <c r="AD47" s="10"/>
      <c r="AE47" s="12"/>
      <c r="AF47" s="7">
        <v>2</v>
      </c>
      <c r="AG47" s="77" t="s">
        <v>115</v>
      </c>
      <c r="AH47" s="67"/>
      <c r="AI47" s="18"/>
      <c r="AJ47" s="16"/>
    </row>
    <row r="48" spans="2:36" x14ac:dyDescent="0.3">
      <c r="B48" s="50" t="s">
        <v>134</v>
      </c>
      <c r="C48" s="51">
        <v>10000</v>
      </c>
      <c r="D48" s="51"/>
      <c r="E48" s="50"/>
      <c r="F48" s="50"/>
      <c r="G48" s="51">
        <v>10000</v>
      </c>
      <c r="H48" s="51">
        <f t="shared" si="5"/>
        <v>20000</v>
      </c>
      <c r="I48" s="1"/>
      <c r="J48" s="8"/>
      <c r="K48" s="71" t="s">
        <v>58</v>
      </c>
      <c r="L48" s="10" t="s">
        <v>59</v>
      </c>
      <c r="M48" s="12"/>
      <c r="N48" s="29" t="s">
        <v>98</v>
      </c>
      <c r="O48" s="12"/>
      <c r="P48" s="78">
        <f>SUM(N49+P9)</f>
        <v>2500</v>
      </c>
      <c r="Q48" s="39"/>
      <c r="R48" s="8"/>
      <c r="S48" s="9" t="s">
        <v>60</v>
      </c>
      <c r="T48" s="11"/>
      <c r="U48" s="21"/>
      <c r="V48" s="11"/>
      <c r="W48" s="21"/>
      <c r="X48" s="20"/>
      <c r="Y48" s="21"/>
      <c r="Z48" s="1"/>
      <c r="AA48" s="8"/>
      <c r="AB48" s="23"/>
      <c r="AC48" s="33" t="s">
        <v>116</v>
      </c>
      <c r="AD48" s="45">
        <v>60288</v>
      </c>
      <c r="AE48" s="33"/>
      <c r="AF48" s="8"/>
      <c r="AG48" s="5" t="s">
        <v>117</v>
      </c>
      <c r="AH48" s="5"/>
      <c r="AI48" s="55">
        <v>2381036</v>
      </c>
      <c r="AJ48" s="54"/>
    </row>
    <row r="49" spans="2:36" x14ac:dyDescent="0.3">
      <c r="B49" s="50" t="s">
        <v>135</v>
      </c>
      <c r="C49" s="51">
        <v>20000</v>
      </c>
      <c r="D49" s="51"/>
      <c r="E49" s="50"/>
      <c r="F49" s="50"/>
      <c r="G49" s="50"/>
      <c r="H49" s="51">
        <f t="shared" si="5"/>
        <v>20000</v>
      </c>
      <c r="I49" s="1"/>
      <c r="J49" s="8"/>
      <c r="K49" s="72"/>
      <c r="L49" s="24">
        <v>5000</v>
      </c>
      <c r="M49" s="21"/>
      <c r="N49" s="34">
        <v>500</v>
      </c>
      <c r="O49" s="21"/>
      <c r="P49" s="79"/>
      <c r="Q49" s="40"/>
      <c r="R49" s="8"/>
      <c r="S49" s="5" t="s">
        <v>61</v>
      </c>
      <c r="T49" s="19">
        <v>156000</v>
      </c>
      <c r="U49" s="14"/>
      <c r="V49" s="19">
        <v>36000</v>
      </c>
      <c r="W49" s="14"/>
      <c r="X49" s="19">
        <f>SUM(V49+X10)</f>
        <v>84000</v>
      </c>
      <c r="Y49" s="16"/>
      <c r="Z49" s="1"/>
      <c r="AA49" s="8"/>
      <c r="AB49" s="23"/>
      <c r="AC49" s="33" t="s">
        <v>118</v>
      </c>
      <c r="AD49" s="45">
        <v>1026359</v>
      </c>
      <c r="AE49" s="33"/>
      <c r="AF49" s="8"/>
      <c r="AG49" s="10"/>
      <c r="AH49" s="46" t="s">
        <v>129</v>
      </c>
      <c r="AI49" s="22">
        <f>AI10</f>
        <v>2381036</v>
      </c>
      <c r="AJ49" s="12"/>
    </row>
    <row r="50" spans="2:36" x14ac:dyDescent="0.3">
      <c r="B50" s="50" t="s">
        <v>136</v>
      </c>
      <c r="C50" s="51">
        <v>10000</v>
      </c>
      <c r="D50" s="50"/>
      <c r="E50" s="50"/>
      <c r="F50" s="50"/>
      <c r="G50" s="51"/>
      <c r="H50" s="51">
        <f t="shared" si="5"/>
        <v>10000</v>
      </c>
      <c r="I50" s="1"/>
      <c r="J50" s="8"/>
      <c r="K50" s="71" t="s">
        <v>62</v>
      </c>
      <c r="L50" s="10" t="s">
        <v>63</v>
      </c>
      <c r="M50" s="12"/>
      <c r="N50" s="29" t="s">
        <v>149</v>
      </c>
      <c r="O50" s="12"/>
      <c r="P50" s="78">
        <f>SUM(N51+P11)</f>
        <v>14500</v>
      </c>
      <c r="Q50" s="39"/>
      <c r="R50" s="8"/>
      <c r="S50" s="71" t="s">
        <v>64</v>
      </c>
      <c r="T50" s="43" t="s">
        <v>99</v>
      </c>
      <c r="U50" s="12"/>
      <c r="V50" s="10">
        <v>0</v>
      </c>
      <c r="W50" s="12"/>
      <c r="X50" s="22">
        <f>SUM(V50+X11)</f>
        <v>0</v>
      </c>
      <c r="Y50" s="12"/>
      <c r="Z50" s="1"/>
      <c r="AA50" s="8"/>
      <c r="AB50" s="11"/>
      <c r="AC50" s="21"/>
      <c r="AD50" s="20"/>
      <c r="AE50" s="21"/>
      <c r="AF50" s="8"/>
      <c r="AG50" s="11"/>
      <c r="AH50" s="47" t="s">
        <v>128</v>
      </c>
      <c r="AI50" s="20"/>
      <c r="AJ50" s="21"/>
    </row>
    <row r="51" spans="2:36" x14ac:dyDescent="0.3">
      <c r="B51" s="50" t="s">
        <v>137</v>
      </c>
      <c r="C51" s="51"/>
      <c r="D51" s="50"/>
      <c r="E51" s="50"/>
      <c r="F51" s="50"/>
      <c r="G51" s="51">
        <v>10000</v>
      </c>
      <c r="H51" s="51">
        <f t="shared" si="5"/>
        <v>10000</v>
      </c>
      <c r="I51" s="1"/>
      <c r="J51" s="8"/>
      <c r="K51" s="72"/>
      <c r="L51" s="24">
        <v>22500</v>
      </c>
      <c r="M51" s="21"/>
      <c r="N51" s="34">
        <v>1500</v>
      </c>
      <c r="O51" s="35"/>
      <c r="P51" s="79"/>
      <c r="Q51" s="40"/>
      <c r="R51" s="8"/>
      <c r="S51" s="72"/>
      <c r="T51" s="20">
        <v>20000</v>
      </c>
      <c r="U51" s="35"/>
      <c r="V51" s="11"/>
      <c r="W51" s="21"/>
      <c r="X51" s="20"/>
      <c r="Y51" s="21"/>
      <c r="Z51" s="1"/>
      <c r="AA51" s="8"/>
      <c r="AB51" s="54" t="s">
        <v>119</v>
      </c>
      <c r="AC51" s="54"/>
      <c r="AD51" s="19">
        <v>491136</v>
      </c>
      <c r="AE51" s="16"/>
      <c r="AF51" s="8"/>
      <c r="AG51" s="18"/>
      <c r="AH51" s="16"/>
      <c r="AI51" s="18"/>
      <c r="AJ51" s="16"/>
    </row>
    <row r="52" spans="2:36" x14ac:dyDescent="0.3">
      <c r="B52" s="50" t="s">
        <v>138</v>
      </c>
      <c r="C52" s="50"/>
      <c r="D52" s="51"/>
      <c r="E52" s="50"/>
      <c r="F52" s="50"/>
      <c r="G52" s="51">
        <v>10000</v>
      </c>
      <c r="H52" s="51">
        <f t="shared" si="5"/>
        <v>10000</v>
      </c>
      <c r="I52" s="1"/>
      <c r="J52" s="8"/>
      <c r="K52" s="71" t="s">
        <v>65</v>
      </c>
      <c r="L52" s="10" t="s">
        <v>66</v>
      </c>
      <c r="M52" s="12"/>
      <c r="N52" s="29" t="s">
        <v>150</v>
      </c>
      <c r="O52" s="12"/>
      <c r="P52" s="75">
        <f>SUM(N53+P13)</f>
        <v>10000</v>
      </c>
      <c r="Q52" s="41"/>
      <c r="R52" s="9"/>
      <c r="S52" s="5" t="s">
        <v>67</v>
      </c>
      <c r="T52" s="19">
        <v>20000</v>
      </c>
      <c r="U52" s="14"/>
      <c r="V52" s="19">
        <v>5531</v>
      </c>
      <c r="W52" s="14"/>
      <c r="X52" s="19">
        <f>SUM(V52+X13)</f>
        <v>8531</v>
      </c>
      <c r="Y52" s="16"/>
      <c r="Z52" s="1"/>
      <c r="AA52" s="8"/>
      <c r="AB52" s="54" t="s">
        <v>120</v>
      </c>
      <c r="AC52" s="54"/>
      <c r="AD52" s="19">
        <v>139147</v>
      </c>
      <c r="AE52" s="16"/>
      <c r="AF52" s="8"/>
      <c r="AG52" s="18"/>
      <c r="AH52" s="16"/>
      <c r="AI52" s="18"/>
      <c r="AJ52" s="16"/>
    </row>
    <row r="53" spans="2:36" x14ac:dyDescent="0.3">
      <c r="B53" s="50" t="s">
        <v>139</v>
      </c>
      <c r="C53" s="51">
        <v>6610</v>
      </c>
      <c r="D53" s="51"/>
      <c r="E53" s="50"/>
      <c r="F53" s="50"/>
      <c r="G53" s="50"/>
      <c r="H53" s="51">
        <f t="shared" si="5"/>
        <v>6610</v>
      </c>
      <c r="I53" s="1"/>
      <c r="J53" s="8"/>
      <c r="K53" s="72"/>
      <c r="L53" s="20">
        <v>75000</v>
      </c>
      <c r="M53" s="21"/>
      <c r="N53" s="30">
        <v>0</v>
      </c>
      <c r="O53" s="21"/>
      <c r="P53" s="76"/>
      <c r="Q53" s="38"/>
      <c r="R53" s="7">
        <v>2</v>
      </c>
      <c r="S53" s="5" t="s">
        <v>68</v>
      </c>
      <c r="T53" s="55">
        <f>SUM(T54+T55+T56+T57+T58+T59)</f>
        <v>115000</v>
      </c>
      <c r="U53" s="54"/>
      <c r="V53" s="54">
        <f>SUM(V54:V59)</f>
        <v>0</v>
      </c>
      <c r="W53" s="54"/>
      <c r="X53" s="55">
        <f>SUM(X54:X59)</f>
        <v>98342</v>
      </c>
      <c r="Y53" s="54"/>
      <c r="Z53" s="1"/>
      <c r="AA53" s="8"/>
      <c r="AB53" s="54" t="s">
        <v>121</v>
      </c>
      <c r="AC53" s="54"/>
      <c r="AD53" s="19">
        <v>46461</v>
      </c>
      <c r="AE53" s="16"/>
      <c r="AF53" s="8"/>
      <c r="AG53" s="77" t="s">
        <v>122</v>
      </c>
      <c r="AH53" s="67"/>
      <c r="AI53" s="53">
        <f>SUM(AI54+0)</f>
        <v>-85145</v>
      </c>
      <c r="AJ53" s="54"/>
    </row>
    <row r="54" spans="2:36" x14ac:dyDescent="0.3">
      <c r="B54" s="50" t="s">
        <v>140</v>
      </c>
      <c r="C54" s="51">
        <v>5000</v>
      </c>
      <c r="D54" s="51"/>
      <c r="E54" s="50"/>
      <c r="F54" s="50"/>
      <c r="G54" s="50"/>
      <c r="H54" s="51">
        <f t="shared" si="5"/>
        <v>5000</v>
      </c>
      <c r="I54" s="1"/>
      <c r="J54" s="8"/>
      <c r="K54" s="71" t="s">
        <v>69</v>
      </c>
      <c r="L54" s="10" t="s">
        <v>70</v>
      </c>
      <c r="M54" s="12"/>
      <c r="N54" s="29" t="s">
        <v>151</v>
      </c>
      <c r="O54" s="12"/>
      <c r="P54" s="73">
        <f>SUM(N55+P15)</f>
        <v>500</v>
      </c>
      <c r="Q54" s="41"/>
      <c r="R54" s="8"/>
      <c r="S54" s="5" t="s">
        <v>71</v>
      </c>
      <c r="T54" s="19">
        <v>80000</v>
      </c>
      <c r="U54" s="14"/>
      <c r="V54" s="18">
        <v>0</v>
      </c>
      <c r="W54" s="16"/>
      <c r="X54" s="19">
        <f>SUM(V54+X15)</f>
        <v>98342</v>
      </c>
      <c r="Y54" s="16"/>
      <c r="Z54" s="1"/>
      <c r="AA54" s="9"/>
      <c r="AB54" s="54"/>
      <c r="AC54" s="54"/>
      <c r="AD54" s="18"/>
      <c r="AE54" s="16"/>
      <c r="AF54" s="8"/>
      <c r="AG54" s="18"/>
      <c r="AH54" s="16" t="s">
        <v>123</v>
      </c>
      <c r="AI54" s="36">
        <f>SUM(X69+0)</f>
        <v>-85145</v>
      </c>
      <c r="AJ54" s="16"/>
    </row>
    <row r="55" spans="2:36" x14ac:dyDescent="0.3">
      <c r="B55" s="50" t="s">
        <v>23</v>
      </c>
      <c r="C55" s="50"/>
      <c r="D55" s="51"/>
      <c r="E55" s="50"/>
      <c r="F55" s="50"/>
      <c r="G55" s="51">
        <v>3000</v>
      </c>
      <c r="H55" s="51">
        <f t="shared" si="5"/>
        <v>3000</v>
      </c>
      <c r="I55" s="1"/>
      <c r="J55" s="8"/>
      <c r="K55" s="72"/>
      <c r="L55" s="11">
        <v>0</v>
      </c>
      <c r="M55" s="21"/>
      <c r="N55" s="30">
        <v>0</v>
      </c>
      <c r="O55" s="21"/>
      <c r="P55" s="74"/>
      <c r="Q55" s="38"/>
      <c r="R55" s="8"/>
      <c r="S55" s="5" t="s">
        <v>72</v>
      </c>
      <c r="T55" s="19">
        <v>15000</v>
      </c>
      <c r="U55" s="14"/>
      <c r="V55" s="18">
        <v>0</v>
      </c>
      <c r="W55" s="16"/>
      <c r="X55" s="19">
        <f t="shared" ref="X55:X59" si="6">SUM(V55+X16)</f>
        <v>0</v>
      </c>
      <c r="Y55" s="16"/>
      <c r="Z55" s="1"/>
      <c r="AA55" s="7">
        <v>2</v>
      </c>
      <c r="AB55" s="54" t="s">
        <v>124</v>
      </c>
      <c r="AC55" s="54"/>
      <c r="AD55" s="18"/>
      <c r="AE55" s="16"/>
      <c r="AF55" s="8"/>
      <c r="AG55" s="18"/>
      <c r="AH55" s="16"/>
      <c r="AI55" s="18"/>
      <c r="AJ55" s="16"/>
    </row>
    <row r="56" spans="2:36" x14ac:dyDescent="0.3">
      <c r="B56" s="50" t="s">
        <v>141</v>
      </c>
      <c r="C56" s="50"/>
      <c r="D56" s="51"/>
      <c r="E56" s="50"/>
      <c r="F56" s="50"/>
      <c r="G56" s="51">
        <v>3000</v>
      </c>
      <c r="H56" s="51">
        <f t="shared" si="5"/>
        <v>3000</v>
      </c>
      <c r="I56" s="1"/>
      <c r="J56" s="8"/>
      <c r="K56" s="71" t="s">
        <v>73</v>
      </c>
      <c r="L56" s="10" t="s">
        <v>70</v>
      </c>
      <c r="M56" s="12"/>
      <c r="N56" s="31" t="s">
        <v>70</v>
      </c>
      <c r="O56" s="12"/>
      <c r="P56" s="73">
        <f>SUM(N57+P17)</f>
        <v>0</v>
      </c>
      <c r="Q56" s="41"/>
      <c r="R56" s="8"/>
      <c r="S56" s="5" t="s">
        <v>74</v>
      </c>
      <c r="T56" s="19">
        <v>5000</v>
      </c>
      <c r="U56" s="14"/>
      <c r="V56" s="18">
        <v>0</v>
      </c>
      <c r="W56" s="16"/>
      <c r="X56" s="19">
        <f t="shared" si="6"/>
        <v>0</v>
      </c>
      <c r="Y56" s="16"/>
      <c r="Z56" s="1"/>
      <c r="AA56" s="8"/>
      <c r="AB56" s="18"/>
      <c r="AC56" s="16" t="s">
        <v>125</v>
      </c>
      <c r="AD56" s="55">
        <v>10000</v>
      </c>
      <c r="AE56" s="54"/>
      <c r="AF56" s="8"/>
      <c r="AG56" s="18"/>
      <c r="AH56" s="16"/>
      <c r="AI56" s="18"/>
      <c r="AJ56" s="16"/>
    </row>
    <row r="57" spans="2:36" x14ac:dyDescent="0.3">
      <c r="B57" s="50" t="s">
        <v>142</v>
      </c>
      <c r="C57" s="50"/>
      <c r="D57" s="51"/>
      <c r="E57" s="50"/>
      <c r="F57" s="50"/>
      <c r="G57" s="51">
        <v>3000</v>
      </c>
      <c r="H57" s="51">
        <f t="shared" si="5"/>
        <v>3000</v>
      </c>
      <c r="I57" s="1"/>
      <c r="J57" s="9"/>
      <c r="K57" s="72"/>
      <c r="L57" s="11">
        <v>0</v>
      </c>
      <c r="M57" s="21"/>
      <c r="N57" s="30">
        <v>0</v>
      </c>
      <c r="O57" s="21"/>
      <c r="P57" s="74"/>
      <c r="Q57" s="38"/>
      <c r="R57" s="8"/>
      <c r="S57" s="5" t="s">
        <v>75</v>
      </c>
      <c r="T57" s="19">
        <v>5000</v>
      </c>
      <c r="U57" s="14"/>
      <c r="V57" s="18">
        <v>0</v>
      </c>
      <c r="W57" s="16"/>
      <c r="X57" s="19">
        <f t="shared" si="6"/>
        <v>0</v>
      </c>
      <c r="Y57" s="16"/>
      <c r="Z57" s="1"/>
      <c r="AA57" s="9"/>
      <c r="AB57" s="11"/>
      <c r="AC57" s="21"/>
      <c r="AD57" s="18"/>
      <c r="AE57" s="16"/>
      <c r="AF57" s="9"/>
      <c r="AG57" s="18"/>
      <c r="AH57" s="16"/>
      <c r="AI57" s="18"/>
      <c r="AJ57" s="16"/>
    </row>
    <row r="58" spans="2:36" x14ac:dyDescent="0.3">
      <c r="B58" s="50" t="s">
        <v>9</v>
      </c>
      <c r="C58" s="50"/>
      <c r="D58" s="51">
        <v>2000</v>
      </c>
      <c r="E58" s="50"/>
      <c r="F58" s="50"/>
      <c r="G58" s="50"/>
      <c r="H58" s="51">
        <f t="shared" si="5"/>
        <v>2000</v>
      </c>
      <c r="I58" s="1"/>
      <c r="J58" s="7">
        <v>2</v>
      </c>
      <c r="K58" s="5" t="s">
        <v>76</v>
      </c>
      <c r="L58" s="55">
        <f>SUM(L59+L60)</f>
        <v>750000</v>
      </c>
      <c r="M58" s="54"/>
      <c r="N58" s="55">
        <f>SUM(N59+N60)</f>
        <v>116308</v>
      </c>
      <c r="O58" s="54"/>
      <c r="P58" s="66">
        <f>SUM(P59+P60)</f>
        <v>295814</v>
      </c>
      <c r="Q58" s="67"/>
      <c r="R58" s="8"/>
      <c r="S58" s="5" t="s">
        <v>77</v>
      </c>
      <c r="T58" s="19">
        <v>5000</v>
      </c>
      <c r="U58" s="14"/>
      <c r="V58" s="18">
        <v>0</v>
      </c>
      <c r="W58" s="16"/>
      <c r="X58" s="19">
        <f t="shared" si="6"/>
        <v>0</v>
      </c>
      <c r="Y58" s="16"/>
      <c r="Z58" s="1"/>
      <c r="AA58" s="68" t="s">
        <v>126</v>
      </c>
      <c r="AB58" s="69"/>
      <c r="AC58" s="70"/>
      <c r="AD58" s="55">
        <f>SUM(AD43+AD56)</f>
        <v>3613391</v>
      </c>
      <c r="AE58" s="55"/>
      <c r="AF58" s="68" t="s">
        <v>127</v>
      </c>
      <c r="AG58" s="69"/>
      <c r="AH58" s="70"/>
      <c r="AI58" s="55">
        <f>SUM(AI43+AI48+AI53)</f>
        <v>3613391</v>
      </c>
      <c r="AJ58" s="54"/>
    </row>
    <row r="59" spans="2:36" x14ac:dyDescent="0.3">
      <c r="B59" s="50" t="s">
        <v>28</v>
      </c>
      <c r="C59" s="51">
        <v>2000</v>
      </c>
      <c r="D59" s="51"/>
      <c r="E59" s="50"/>
      <c r="F59" s="50"/>
      <c r="G59" s="50"/>
      <c r="H59" s="51">
        <f t="shared" si="5"/>
        <v>2000</v>
      </c>
      <c r="I59" s="1"/>
      <c r="J59" s="8"/>
      <c r="K59" s="5" t="s">
        <v>78</v>
      </c>
      <c r="L59" s="19">
        <v>500000</v>
      </c>
      <c r="M59" s="16"/>
      <c r="N59" s="36">
        <f>SUM(C65)</f>
        <v>105708</v>
      </c>
      <c r="O59" s="14"/>
      <c r="P59" s="19">
        <f t="shared" ref="P59:P64" si="7">SUM(N59+P20)</f>
        <v>183214</v>
      </c>
      <c r="Q59" s="14"/>
      <c r="R59" s="9"/>
      <c r="S59" s="5" t="s">
        <v>79</v>
      </c>
      <c r="T59" s="19">
        <v>5000</v>
      </c>
      <c r="U59" s="14"/>
      <c r="V59" s="18">
        <v>0</v>
      </c>
      <c r="W59" s="16"/>
      <c r="X59" s="19">
        <f t="shared" si="6"/>
        <v>0</v>
      </c>
      <c r="Y59" s="16"/>
      <c r="Z59" s="1"/>
      <c r="AA59" s="56" t="s">
        <v>41</v>
      </c>
      <c r="AB59" s="57"/>
      <c r="AC59" s="57"/>
      <c r="AD59" s="57"/>
      <c r="AE59" s="57"/>
      <c r="AF59" s="57"/>
      <c r="AG59" s="57"/>
      <c r="AH59" s="57"/>
      <c r="AI59" s="57"/>
      <c r="AJ59" s="57"/>
    </row>
    <row r="60" spans="2:36" x14ac:dyDescent="0.3">
      <c r="B60" s="50" t="s">
        <v>143</v>
      </c>
      <c r="C60" s="51">
        <v>1000</v>
      </c>
      <c r="D60" s="51"/>
      <c r="E60" s="50"/>
      <c r="F60" s="50"/>
      <c r="G60" s="50"/>
      <c r="H60" s="51">
        <f t="shared" si="5"/>
        <v>1000</v>
      </c>
      <c r="I60" s="1"/>
      <c r="J60" s="9"/>
      <c r="K60" s="5" t="s">
        <v>80</v>
      </c>
      <c r="L60" s="19">
        <v>250000</v>
      </c>
      <c r="M60" s="16"/>
      <c r="N60" s="36">
        <f>SUM(D65)</f>
        <v>10600</v>
      </c>
      <c r="O60" s="14"/>
      <c r="P60" s="19">
        <f t="shared" si="7"/>
        <v>112600</v>
      </c>
      <c r="Q60" s="14"/>
      <c r="R60" s="5">
        <v>3</v>
      </c>
      <c r="S60" s="5" t="s">
        <v>81</v>
      </c>
      <c r="T60" s="55">
        <v>10000</v>
      </c>
      <c r="U60" s="54"/>
      <c r="V60" s="54">
        <v>0</v>
      </c>
      <c r="W60" s="54"/>
      <c r="X60" s="55">
        <f>SUM(V60+X21)</f>
        <v>10000</v>
      </c>
      <c r="Y60" s="54"/>
      <c r="Z60" s="1"/>
      <c r="AA60" s="1"/>
      <c r="AB60" s="3"/>
      <c r="AC60" s="3"/>
      <c r="AD60" s="1"/>
      <c r="AE60" s="1"/>
      <c r="AF60" s="1"/>
      <c r="AG60" s="1"/>
      <c r="AH60" s="1"/>
      <c r="AI60" s="1"/>
      <c r="AJ60" s="1"/>
    </row>
    <row r="61" spans="2:36" x14ac:dyDescent="0.3">
      <c r="B61" s="50" t="s">
        <v>144</v>
      </c>
      <c r="C61" s="51">
        <v>1000</v>
      </c>
      <c r="D61" s="51"/>
      <c r="E61" s="50"/>
      <c r="F61" s="50"/>
      <c r="G61" s="50"/>
      <c r="H61" s="51">
        <f t="shared" si="5"/>
        <v>1000</v>
      </c>
      <c r="I61" s="1"/>
      <c r="J61" s="5">
        <v>3</v>
      </c>
      <c r="K61" s="5" t="s">
        <v>103</v>
      </c>
      <c r="L61" s="65">
        <v>60000</v>
      </c>
      <c r="M61" s="65"/>
      <c r="N61" s="55">
        <f>SUM(E65+0)</f>
        <v>10000</v>
      </c>
      <c r="O61" s="54"/>
      <c r="P61" s="66">
        <f t="shared" si="7"/>
        <v>10000</v>
      </c>
      <c r="Q61" s="67"/>
      <c r="R61" s="5">
        <v>4</v>
      </c>
      <c r="S61" s="5" t="s">
        <v>104</v>
      </c>
      <c r="T61" s="55">
        <v>60000</v>
      </c>
      <c r="U61" s="54"/>
      <c r="V61" s="54">
        <v>0</v>
      </c>
      <c r="W61" s="54"/>
      <c r="X61" s="55">
        <f t="shared" ref="X61:X64" si="8">SUM(V61+X22)</f>
        <v>0</v>
      </c>
      <c r="Y61" s="54"/>
      <c r="Z61" s="1"/>
      <c r="AA61" s="1"/>
      <c r="AB61" s="13"/>
      <c r="AC61" s="13"/>
      <c r="AD61" s="1"/>
      <c r="AE61" s="1"/>
      <c r="AF61" s="1"/>
      <c r="AG61" s="1"/>
      <c r="AH61" s="1"/>
      <c r="AI61" s="1"/>
      <c r="AJ61" s="1"/>
    </row>
    <row r="62" spans="2:36" x14ac:dyDescent="0.3">
      <c r="B62" s="50" t="s">
        <v>145</v>
      </c>
      <c r="C62" s="51">
        <v>1000</v>
      </c>
      <c r="D62" s="50"/>
      <c r="E62" s="50"/>
      <c r="F62" s="50"/>
      <c r="G62" s="50"/>
      <c r="H62" s="51">
        <f t="shared" si="5"/>
        <v>1000</v>
      </c>
      <c r="I62" s="1"/>
      <c r="J62" s="5">
        <v>4</v>
      </c>
      <c r="K62" s="5" t="s">
        <v>4</v>
      </c>
      <c r="L62" s="65">
        <v>45000</v>
      </c>
      <c r="M62" s="65"/>
      <c r="N62" s="55">
        <f>SUM(F65+0)</f>
        <v>0</v>
      </c>
      <c r="O62" s="54"/>
      <c r="P62" s="66">
        <f t="shared" si="7"/>
        <v>25000</v>
      </c>
      <c r="Q62" s="67"/>
      <c r="R62" s="5">
        <v>5</v>
      </c>
      <c r="S62" s="5" t="s">
        <v>82</v>
      </c>
      <c r="T62" s="55">
        <v>10000</v>
      </c>
      <c r="U62" s="54"/>
      <c r="V62" s="54">
        <v>0</v>
      </c>
      <c r="W62" s="54"/>
      <c r="X62" s="55">
        <f t="shared" si="8"/>
        <v>0</v>
      </c>
      <c r="Y62" s="54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2:36" x14ac:dyDescent="0.3">
      <c r="B63" s="50" t="s">
        <v>146</v>
      </c>
      <c r="C63" s="50"/>
      <c r="D63" s="51">
        <v>500</v>
      </c>
      <c r="E63" s="50"/>
      <c r="F63" s="50"/>
      <c r="G63" s="50"/>
      <c r="H63" s="51">
        <f t="shared" si="5"/>
        <v>500</v>
      </c>
      <c r="I63" s="1"/>
      <c r="J63" s="5">
        <v>5</v>
      </c>
      <c r="K63" s="5" t="s">
        <v>84</v>
      </c>
      <c r="L63" s="65">
        <v>20000</v>
      </c>
      <c r="M63" s="65"/>
      <c r="N63" s="55">
        <v>6246</v>
      </c>
      <c r="O63" s="54"/>
      <c r="P63" s="66">
        <f t="shared" si="7"/>
        <v>13480</v>
      </c>
      <c r="Q63" s="67"/>
      <c r="R63" s="5">
        <v>6</v>
      </c>
      <c r="S63" s="5" t="s">
        <v>169</v>
      </c>
      <c r="T63" s="55">
        <v>15000</v>
      </c>
      <c r="U63" s="54"/>
      <c r="V63" s="55">
        <v>1500</v>
      </c>
      <c r="W63" s="54"/>
      <c r="X63" s="55">
        <f t="shared" si="8"/>
        <v>2100</v>
      </c>
      <c r="Y63" s="54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2:36" x14ac:dyDescent="0.3">
      <c r="B64" s="50" t="s">
        <v>147</v>
      </c>
      <c r="C64" s="50"/>
      <c r="D64" s="51"/>
      <c r="E64" s="50"/>
      <c r="F64" s="50"/>
      <c r="G64" s="50">
        <v>500</v>
      </c>
      <c r="H64" s="51">
        <f t="shared" si="5"/>
        <v>500</v>
      </c>
      <c r="I64" s="1"/>
      <c r="J64" s="7">
        <v>6</v>
      </c>
      <c r="K64" s="7" t="s">
        <v>86</v>
      </c>
      <c r="L64" s="60">
        <v>0</v>
      </c>
      <c r="M64" s="61"/>
      <c r="N64" s="62">
        <v>0</v>
      </c>
      <c r="O64" s="63"/>
      <c r="P64" s="64">
        <f t="shared" si="7"/>
        <v>0</v>
      </c>
      <c r="Q64" s="63"/>
      <c r="R64" s="7">
        <v>7</v>
      </c>
      <c r="S64" s="7" t="s">
        <v>85</v>
      </c>
      <c r="T64" s="64">
        <v>210000</v>
      </c>
      <c r="U64" s="63"/>
      <c r="V64" s="64">
        <v>37108</v>
      </c>
      <c r="W64" s="63"/>
      <c r="X64" s="55">
        <f t="shared" si="8"/>
        <v>70113</v>
      </c>
      <c r="Y64" s="54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2:36" x14ac:dyDescent="0.3">
      <c r="B65" s="50" t="s">
        <v>40</v>
      </c>
      <c r="C65" s="51">
        <f>SUM(C43:C64)</f>
        <v>105708</v>
      </c>
      <c r="D65" s="51">
        <f>SUM(D43:D64)</f>
        <v>10600</v>
      </c>
      <c r="E65" s="51">
        <f>SUM(E43:E64)</f>
        <v>10000</v>
      </c>
      <c r="F65" s="50">
        <f>SUM(F43:F64)</f>
        <v>0</v>
      </c>
      <c r="G65" s="51">
        <f>SUM(G43:G64)</f>
        <v>1139500</v>
      </c>
      <c r="H65" s="51">
        <f t="shared" si="5"/>
        <v>1265808</v>
      </c>
      <c r="I65" s="1"/>
      <c r="J65" s="9"/>
      <c r="K65" s="25" t="s">
        <v>100</v>
      </c>
      <c r="L65" s="26"/>
      <c r="M65" s="27"/>
      <c r="N65" s="30"/>
      <c r="O65" s="21"/>
      <c r="P65" s="11"/>
      <c r="Q65" s="21"/>
      <c r="R65" s="9"/>
      <c r="S65" s="9" t="s">
        <v>102</v>
      </c>
      <c r="T65" s="44"/>
      <c r="U65" s="38"/>
      <c r="V65" s="20"/>
      <c r="W65" s="35"/>
      <c r="X65" s="20"/>
      <c r="Y65" s="2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2:36" x14ac:dyDescent="0.3">
      <c r="B66" s="56" t="s">
        <v>41</v>
      </c>
      <c r="C66" s="56"/>
      <c r="D66" s="56"/>
      <c r="E66" s="56"/>
      <c r="F66" s="56"/>
      <c r="G66" s="56"/>
      <c r="H66" s="56"/>
      <c r="I66" s="1"/>
      <c r="J66" s="5"/>
      <c r="K66" s="17"/>
      <c r="L66" s="15"/>
      <c r="M66" s="28"/>
      <c r="N66" s="36"/>
      <c r="O66" s="16"/>
      <c r="P66" s="18"/>
      <c r="Q66" s="16"/>
      <c r="R66" s="7">
        <v>8</v>
      </c>
      <c r="S66" s="7" t="s">
        <v>87</v>
      </c>
      <c r="T66" s="64">
        <v>130000</v>
      </c>
      <c r="U66" s="63"/>
      <c r="V66" s="64">
        <v>7905</v>
      </c>
      <c r="W66" s="63"/>
      <c r="X66" s="64">
        <f>SUM(V66+X27)</f>
        <v>47605</v>
      </c>
      <c r="Y66" s="63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2:36" x14ac:dyDescent="0.3">
      <c r="B67" s="48"/>
      <c r="C67" s="48"/>
      <c r="D67" s="48"/>
      <c r="E67" s="48"/>
      <c r="F67" s="48"/>
      <c r="G67" s="48"/>
      <c r="H67" s="52"/>
      <c r="I67" s="1"/>
      <c r="J67" s="5"/>
      <c r="K67" s="17"/>
      <c r="L67" s="15"/>
      <c r="M67" s="28"/>
      <c r="N67" s="36"/>
      <c r="O67" s="16"/>
      <c r="P67" s="18"/>
      <c r="Q67" s="16"/>
      <c r="R67" s="9"/>
      <c r="S67" s="9" t="s">
        <v>101</v>
      </c>
      <c r="T67" s="44"/>
      <c r="U67" s="38"/>
      <c r="V67" s="20"/>
      <c r="W67" s="35"/>
      <c r="X67" s="20"/>
      <c r="Y67" s="2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2:36" x14ac:dyDescent="0.3">
      <c r="B68" s="48"/>
      <c r="C68" s="48"/>
      <c r="D68" s="48"/>
      <c r="E68" s="48"/>
      <c r="F68" s="48"/>
      <c r="G68" s="48"/>
      <c r="H68" s="52"/>
      <c r="I68" s="1"/>
      <c r="J68" s="5" t="s">
        <v>88</v>
      </c>
      <c r="K68" s="5" t="s">
        <v>89</v>
      </c>
      <c r="L68" s="18"/>
      <c r="M68" s="16"/>
      <c r="N68" s="53">
        <f>SUM(N44+N58+N61+N62+N63+N64)</f>
        <v>135054</v>
      </c>
      <c r="O68" s="54"/>
      <c r="P68" s="18"/>
      <c r="Q68" s="16"/>
      <c r="R68" s="5" t="s">
        <v>88</v>
      </c>
      <c r="S68" s="5" t="s">
        <v>90</v>
      </c>
      <c r="T68" s="18"/>
      <c r="U68" s="16"/>
      <c r="V68" s="55">
        <f>SUM(V44+V53+V60+V61+V62+V63+V64+V66)</f>
        <v>172293</v>
      </c>
      <c r="W68" s="54"/>
      <c r="X68" s="18"/>
      <c r="Y68" s="16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2:36" x14ac:dyDescent="0.3">
      <c r="B69" s="48"/>
      <c r="C69" s="48"/>
      <c r="D69" s="48"/>
      <c r="E69" s="48"/>
      <c r="F69" s="48"/>
      <c r="G69" s="48"/>
      <c r="H69" s="52"/>
      <c r="I69" s="1"/>
      <c r="J69" s="5"/>
      <c r="K69" s="5"/>
      <c r="L69" s="18"/>
      <c r="M69" s="16"/>
      <c r="N69" s="36"/>
      <c r="O69" s="16"/>
      <c r="P69" s="18"/>
      <c r="Q69" s="16"/>
      <c r="R69" s="5" t="s">
        <v>88</v>
      </c>
      <c r="S69" s="5" t="s">
        <v>91</v>
      </c>
      <c r="T69" s="18"/>
      <c r="U69" s="16"/>
      <c r="V69" s="53">
        <f>SUM(N68-V68)</f>
        <v>-37239</v>
      </c>
      <c r="W69" s="54"/>
      <c r="X69" s="53">
        <f>SUM(V69+X30)</f>
        <v>-85145</v>
      </c>
      <c r="Y69" s="54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2:36" x14ac:dyDescent="0.3">
      <c r="B70" s="48"/>
      <c r="C70" s="48"/>
      <c r="D70" s="48"/>
      <c r="E70" s="48"/>
      <c r="F70" s="48"/>
      <c r="G70" s="48"/>
      <c r="H70" s="52"/>
      <c r="I70" s="1"/>
      <c r="J70" s="56" t="s">
        <v>41</v>
      </c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2:36" x14ac:dyDescent="0.3">
      <c r="B71" s="48"/>
      <c r="C71" s="48"/>
      <c r="D71" s="48"/>
      <c r="E71" s="48"/>
      <c r="F71" s="48"/>
      <c r="G71" s="48"/>
      <c r="H71" s="52"/>
      <c r="I71" s="1"/>
      <c r="J71" s="1"/>
      <c r="K71" s="1"/>
      <c r="L71" s="1"/>
      <c r="M71" s="1"/>
      <c r="P71" s="1"/>
      <c r="R71" s="13"/>
      <c r="S71" s="3"/>
      <c r="T71" s="3"/>
      <c r="U71" s="3"/>
      <c r="V71" s="3"/>
      <c r="W71" s="3"/>
      <c r="X71" s="3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2:36" x14ac:dyDescent="0.3">
      <c r="B72" s="48"/>
      <c r="C72" s="48"/>
      <c r="D72" s="48"/>
      <c r="E72" s="48"/>
      <c r="F72" s="48"/>
      <c r="G72" s="48"/>
      <c r="H72" s="52"/>
      <c r="I72" s="1"/>
      <c r="J72" s="1"/>
      <c r="K72" s="1"/>
      <c r="L72" s="1"/>
      <c r="M72" s="1"/>
      <c r="P72" s="1"/>
      <c r="R72" s="1"/>
      <c r="S72" s="1"/>
      <c r="T72" s="1"/>
      <c r="V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2:36" x14ac:dyDescent="0.3">
      <c r="B73" s="48"/>
      <c r="C73" s="48"/>
      <c r="D73" s="48"/>
      <c r="E73" s="48"/>
      <c r="F73" s="48"/>
      <c r="G73" s="48"/>
      <c r="H73" s="52"/>
      <c r="I73" s="1"/>
      <c r="J73" s="1"/>
      <c r="K73" s="1"/>
      <c r="L73" s="1"/>
      <c r="M73" s="1"/>
      <c r="P73" s="1"/>
      <c r="R73" s="1"/>
      <c r="S73" s="1"/>
      <c r="T73" s="1"/>
      <c r="V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2:36" x14ac:dyDescent="0.3">
      <c r="B74" s="58" t="s">
        <v>162</v>
      </c>
      <c r="C74" s="58"/>
      <c r="D74" s="58"/>
      <c r="E74" s="58"/>
      <c r="F74" s="58"/>
      <c r="G74" s="58"/>
      <c r="H74" s="58"/>
      <c r="I74" s="1"/>
      <c r="J74" s="58" t="s">
        <v>164</v>
      </c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80"/>
      <c r="Z74" s="1"/>
      <c r="AA74" s="81" t="s">
        <v>159</v>
      </c>
      <c r="AB74" s="82"/>
      <c r="AC74" s="82"/>
      <c r="AD74" s="82"/>
      <c r="AE74" s="82"/>
      <c r="AF74" s="82"/>
      <c r="AG74" s="82"/>
      <c r="AH74" s="82"/>
      <c r="AI74" s="82"/>
      <c r="AJ74" s="83"/>
    </row>
    <row r="75" spans="2:36" x14ac:dyDescent="0.3">
      <c r="B75" s="59" t="s">
        <v>153</v>
      </c>
      <c r="C75" s="59"/>
      <c r="D75" s="59"/>
      <c r="E75" s="59"/>
      <c r="F75" s="59"/>
      <c r="G75" s="59"/>
      <c r="H75" s="59"/>
      <c r="I75" s="1"/>
      <c r="J75" s="59" t="s">
        <v>154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84"/>
      <c r="Z75" s="1"/>
      <c r="AA75" s="85" t="s">
        <v>155</v>
      </c>
      <c r="AB75" s="86"/>
      <c r="AC75" s="86"/>
      <c r="AD75" s="86"/>
      <c r="AE75" s="86"/>
      <c r="AF75" s="86"/>
      <c r="AG75" s="86"/>
      <c r="AH75" s="86"/>
      <c r="AI75" s="86"/>
      <c r="AJ75" s="74"/>
    </row>
    <row r="76" spans="2:36" x14ac:dyDescent="0.3">
      <c r="B76" s="89" t="s">
        <v>1</v>
      </c>
      <c r="C76" s="89" t="s">
        <v>2</v>
      </c>
      <c r="D76" s="89" t="s">
        <v>3</v>
      </c>
      <c r="E76" s="89" t="s">
        <v>6</v>
      </c>
      <c r="F76" s="89" t="s">
        <v>4</v>
      </c>
      <c r="G76" s="89" t="s">
        <v>5</v>
      </c>
      <c r="H76" s="89" t="s">
        <v>7</v>
      </c>
      <c r="I76" s="13"/>
      <c r="J76" s="49" t="s">
        <v>44</v>
      </c>
      <c r="K76" s="49" t="s">
        <v>45</v>
      </c>
      <c r="L76" s="87" t="s">
        <v>46</v>
      </c>
      <c r="M76" s="87"/>
      <c r="N76" s="87" t="s">
        <v>167</v>
      </c>
      <c r="O76" s="87"/>
      <c r="P76" s="68" t="s">
        <v>47</v>
      </c>
      <c r="Q76" s="70"/>
      <c r="R76" s="49" t="s">
        <v>44</v>
      </c>
      <c r="S76" s="49" t="s">
        <v>45</v>
      </c>
      <c r="T76" s="87" t="s">
        <v>46</v>
      </c>
      <c r="U76" s="87"/>
      <c r="V76" s="87" t="s">
        <v>168</v>
      </c>
      <c r="W76" s="87"/>
      <c r="X76" s="87" t="s">
        <v>47</v>
      </c>
      <c r="Y76" s="87"/>
      <c r="Z76" s="13"/>
      <c r="AA76" s="87" t="s">
        <v>107</v>
      </c>
      <c r="AB76" s="87"/>
      <c r="AC76" s="87"/>
      <c r="AD76" s="87"/>
      <c r="AE76" s="87"/>
      <c r="AF76" s="87" t="s">
        <v>108</v>
      </c>
      <c r="AG76" s="87"/>
      <c r="AH76" s="87"/>
      <c r="AI76" s="87"/>
      <c r="AJ76" s="87"/>
    </row>
    <row r="77" spans="2:36" x14ac:dyDescent="0.3">
      <c r="B77" s="95" t="s">
        <v>172</v>
      </c>
      <c r="C77" s="90">
        <v>10875</v>
      </c>
      <c r="D77" s="90">
        <v>0</v>
      </c>
      <c r="E77" s="91">
        <v>0</v>
      </c>
      <c r="F77" s="91"/>
      <c r="G77" s="90">
        <v>50000</v>
      </c>
      <c r="H77" s="90">
        <f>SUM(C77+D77+F77+G77+E77)</f>
        <v>60875</v>
      </c>
      <c r="I77" s="1"/>
      <c r="J77" s="54" t="s">
        <v>160</v>
      </c>
      <c r="K77" s="54"/>
      <c r="L77" s="55">
        <f>SUM(L78+L92+L95+L96+L97+L98)</f>
        <v>990000</v>
      </c>
      <c r="M77" s="54"/>
      <c r="N77" s="36"/>
      <c r="O77" s="16"/>
      <c r="P77" s="66">
        <f>SUM(P78+P92+P95+P96+P97+P98)</f>
        <v>968115</v>
      </c>
      <c r="Q77" s="67"/>
      <c r="R77" s="54" t="s">
        <v>49</v>
      </c>
      <c r="S77" s="54"/>
      <c r="T77" s="55">
        <f>SUM(T78+T87+T94+T95+T96+T97+T98+T100)</f>
        <v>976000</v>
      </c>
      <c r="U77" s="54"/>
      <c r="V77" s="18"/>
      <c r="W77" s="16"/>
      <c r="X77" s="55">
        <f>SUM(X78+X87+X94+X95+X96+X97+X98+X100)</f>
        <v>627138</v>
      </c>
      <c r="Y77" s="54"/>
      <c r="Z77" s="1"/>
      <c r="AA77" s="7">
        <v>1</v>
      </c>
      <c r="AB77" s="54" t="s">
        <v>109</v>
      </c>
      <c r="AC77" s="54"/>
      <c r="AD77" s="55">
        <f>SUM(AD79+AD80+AD82+AD83+AD85+AD86+AD87)</f>
        <v>3630485</v>
      </c>
      <c r="AE77" s="54"/>
      <c r="AF77" s="7">
        <v>1</v>
      </c>
      <c r="AG77" s="62" t="s">
        <v>110</v>
      </c>
      <c r="AH77" s="63"/>
      <c r="AI77" s="64">
        <f>SUM(AI78+AI79)</f>
        <v>1418000</v>
      </c>
      <c r="AJ77" s="63"/>
    </row>
    <row r="78" spans="2:36" x14ac:dyDescent="0.3">
      <c r="B78" s="91" t="s">
        <v>179</v>
      </c>
      <c r="C78" s="91">
        <v>10875</v>
      </c>
      <c r="D78" s="90">
        <v>2000</v>
      </c>
      <c r="E78" s="91">
        <v>0</v>
      </c>
      <c r="F78" s="91"/>
      <c r="G78" s="90">
        <v>30000</v>
      </c>
      <c r="H78" s="90">
        <f t="shared" ref="H78:H88" si="9">SUM(C78+D78+F78+G78+E78)</f>
        <v>42875</v>
      </c>
      <c r="I78" s="1"/>
      <c r="J78" s="7">
        <v>1</v>
      </c>
      <c r="K78" s="50" t="s">
        <v>50</v>
      </c>
      <c r="L78" s="55">
        <f>SUM(L80+L81+L87+L89+L91)</f>
        <v>115000</v>
      </c>
      <c r="M78" s="54"/>
      <c r="N78" s="55">
        <f>SUM(N80+N81+N87+N89+N91)</f>
        <v>20500</v>
      </c>
      <c r="O78" s="54"/>
      <c r="P78" s="66">
        <f>SUM(P79+P81+P86+P88+P90)</f>
        <v>415294</v>
      </c>
      <c r="Q78" s="67"/>
      <c r="R78" s="7">
        <v>1</v>
      </c>
      <c r="S78" s="50" t="s">
        <v>51</v>
      </c>
      <c r="T78" s="55">
        <f>SUM(T79+T80+T81+T83+T85+T86)</f>
        <v>426000</v>
      </c>
      <c r="U78" s="54"/>
      <c r="V78" s="55">
        <f>SUM(V79:V86)</f>
        <v>139739</v>
      </c>
      <c r="W78" s="54"/>
      <c r="X78" s="55">
        <f>SUM(X79:X86)</f>
        <v>371518</v>
      </c>
      <c r="Y78" s="54"/>
      <c r="Z78" s="1"/>
      <c r="AA78" s="8"/>
      <c r="AB78" s="62" t="s">
        <v>111</v>
      </c>
      <c r="AC78" s="63"/>
      <c r="AD78" s="10"/>
      <c r="AE78" s="12"/>
      <c r="AF78" s="8"/>
      <c r="AG78" s="23"/>
      <c r="AH78" s="33" t="s">
        <v>5</v>
      </c>
      <c r="AI78" s="45">
        <f>SUM(G89,AI44)</f>
        <v>1240000</v>
      </c>
      <c r="AJ78" s="33"/>
    </row>
    <row r="79" spans="2:36" x14ac:dyDescent="0.3">
      <c r="B79" s="93" t="s">
        <v>173</v>
      </c>
      <c r="C79" s="90">
        <v>0</v>
      </c>
      <c r="D79" s="90">
        <v>0</v>
      </c>
      <c r="E79" s="91">
        <v>0</v>
      </c>
      <c r="F79" s="91"/>
      <c r="G79" s="90">
        <v>20000</v>
      </c>
      <c r="H79" s="90">
        <f t="shared" si="9"/>
        <v>20000</v>
      </c>
      <c r="I79" s="1"/>
      <c r="J79" s="8"/>
      <c r="K79" s="71" t="s">
        <v>52</v>
      </c>
      <c r="L79" s="10" t="s">
        <v>53</v>
      </c>
      <c r="M79" s="12"/>
      <c r="N79" s="29" t="s">
        <v>149</v>
      </c>
      <c r="O79" s="12"/>
      <c r="P79" s="64">
        <f>SUM(N80+P40)</f>
        <v>1500</v>
      </c>
      <c r="Q79" s="37"/>
      <c r="R79" s="8"/>
      <c r="S79" s="50" t="s">
        <v>54</v>
      </c>
      <c r="T79" s="19">
        <v>35000</v>
      </c>
      <c r="U79" s="14"/>
      <c r="V79" s="18">
        <f>SUM(6200,3890)</f>
        <v>10090</v>
      </c>
      <c r="W79" s="16"/>
      <c r="X79" s="19">
        <f>SUM(V79+X45)</f>
        <v>17579</v>
      </c>
      <c r="Y79" s="16"/>
      <c r="Z79" s="1"/>
      <c r="AA79" s="8"/>
      <c r="AB79" s="23"/>
      <c r="AC79" s="33" t="s">
        <v>112</v>
      </c>
      <c r="AD79" s="45">
        <v>900000</v>
      </c>
      <c r="AE79" s="33"/>
      <c r="AF79" s="8"/>
      <c r="AG79" s="23"/>
      <c r="AH79" s="33" t="s">
        <v>156</v>
      </c>
      <c r="AI79" s="45">
        <v>178000</v>
      </c>
      <c r="AJ79" s="33"/>
    </row>
    <row r="80" spans="2:36" x14ac:dyDescent="0.3">
      <c r="B80" s="94" t="s">
        <v>170</v>
      </c>
      <c r="C80" s="93">
        <v>12000</v>
      </c>
      <c r="D80" s="90">
        <v>0</v>
      </c>
      <c r="E80" s="91">
        <v>0</v>
      </c>
      <c r="F80" s="91"/>
      <c r="G80" s="90">
        <v>0</v>
      </c>
      <c r="H80" s="90">
        <f t="shared" si="9"/>
        <v>12000</v>
      </c>
      <c r="I80" s="1"/>
      <c r="J80" s="8"/>
      <c r="K80" s="72"/>
      <c r="L80" s="20">
        <v>12500</v>
      </c>
      <c r="M80" s="21"/>
      <c r="N80" s="30">
        <v>1500</v>
      </c>
      <c r="O80" s="21"/>
      <c r="P80" s="74"/>
      <c r="Q80" s="38"/>
      <c r="R80" s="8"/>
      <c r="S80" s="50" t="s">
        <v>55</v>
      </c>
      <c r="T80" s="19">
        <v>35000</v>
      </c>
      <c r="U80" s="14"/>
      <c r="V80" s="19">
        <f>SUM(3175,3080,10829)</f>
        <v>17084</v>
      </c>
      <c r="W80" s="14"/>
      <c r="X80" s="19">
        <f>SUM(V80+X46)</f>
        <v>34428</v>
      </c>
      <c r="Y80" s="16"/>
      <c r="Z80" s="1"/>
      <c r="AA80" s="8"/>
      <c r="AB80" s="11"/>
      <c r="AC80" s="21" t="s">
        <v>113</v>
      </c>
      <c r="AD80" s="20">
        <v>940000</v>
      </c>
      <c r="AE80" s="21"/>
      <c r="AF80" s="9"/>
      <c r="AG80" s="11"/>
      <c r="AH80" s="21"/>
      <c r="AI80" s="11"/>
      <c r="AJ80" s="21"/>
    </row>
    <row r="81" spans="2:36" x14ac:dyDescent="0.3">
      <c r="B81" s="91" t="s">
        <v>180</v>
      </c>
      <c r="C81" s="91"/>
      <c r="D81" s="90">
        <v>2000</v>
      </c>
      <c r="E81" s="90">
        <v>8000</v>
      </c>
      <c r="F81" s="91"/>
      <c r="G81" s="90">
        <v>0</v>
      </c>
      <c r="H81" s="90">
        <f t="shared" si="9"/>
        <v>10000</v>
      </c>
      <c r="I81" s="1"/>
      <c r="J81" s="8"/>
      <c r="K81" s="7" t="s">
        <v>56</v>
      </c>
      <c r="L81" s="22">
        <f>SUM(L83+L85)</f>
        <v>27500</v>
      </c>
      <c r="M81" s="16"/>
      <c r="N81" s="31">
        <f>SUM(N83+N85)</f>
        <v>7000</v>
      </c>
      <c r="O81" s="32"/>
      <c r="P81" s="19">
        <f>SUM(P82+P84)</f>
        <v>384794</v>
      </c>
      <c r="Q81" s="14"/>
      <c r="R81" s="8"/>
      <c r="S81" s="7" t="s">
        <v>57</v>
      </c>
      <c r="T81" s="22">
        <v>160000</v>
      </c>
      <c r="U81" s="32"/>
      <c r="V81" s="22">
        <f>SUM(800,72765)</f>
        <v>73565</v>
      </c>
      <c r="W81" s="32"/>
      <c r="X81" s="22">
        <f>SUM(V81+X47)</f>
        <v>187980</v>
      </c>
      <c r="Y81" s="12"/>
      <c r="Z81" s="1"/>
      <c r="AA81" s="8"/>
      <c r="AB81" s="62" t="s">
        <v>114</v>
      </c>
      <c r="AC81" s="63"/>
      <c r="AD81" s="10"/>
      <c r="AE81" s="12"/>
      <c r="AF81" s="7">
        <v>2</v>
      </c>
      <c r="AG81" s="77" t="s">
        <v>115</v>
      </c>
      <c r="AH81" s="67"/>
      <c r="AI81" s="18"/>
      <c r="AJ81" s="16"/>
    </row>
    <row r="82" spans="2:36" x14ac:dyDescent="0.3">
      <c r="B82" s="94" t="s">
        <v>178</v>
      </c>
      <c r="C82" s="94"/>
      <c r="D82" s="90">
        <v>0</v>
      </c>
      <c r="E82" s="90">
        <v>10000</v>
      </c>
      <c r="F82" s="91"/>
      <c r="G82" s="90">
        <v>0</v>
      </c>
      <c r="H82" s="90">
        <f t="shared" si="9"/>
        <v>10000</v>
      </c>
      <c r="I82" s="1"/>
      <c r="J82" s="8"/>
      <c r="K82" s="71" t="s">
        <v>58</v>
      </c>
      <c r="L82" s="10" t="s">
        <v>59</v>
      </c>
      <c r="M82" s="12"/>
      <c r="N82" s="29" t="s">
        <v>183</v>
      </c>
      <c r="O82" s="12"/>
      <c r="P82" s="78">
        <f>SUM(N83+P43)</f>
        <v>375294</v>
      </c>
      <c r="Q82" s="39"/>
      <c r="R82" s="8"/>
      <c r="S82" s="9" t="s">
        <v>60</v>
      </c>
      <c r="T82" s="11"/>
      <c r="U82" s="21"/>
      <c r="V82" s="11"/>
      <c r="W82" s="21"/>
      <c r="X82" s="20"/>
      <c r="Y82" s="21"/>
      <c r="Z82" s="1"/>
      <c r="AA82" s="8"/>
      <c r="AB82" s="23"/>
      <c r="AC82" s="33" t="s">
        <v>116</v>
      </c>
      <c r="AD82" s="45">
        <v>63463</v>
      </c>
      <c r="AE82" s="33"/>
      <c r="AF82" s="8"/>
      <c r="AG82" s="50" t="s">
        <v>117</v>
      </c>
      <c r="AH82" s="50"/>
      <c r="AI82" s="55">
        <v>2381036</v>
      </c>
      <c r="AJ82" s="54"/>
    </row>
    <row r="83" spans="2:36" x14ac:dyDescent="0.3">
      <c r="B83" s="95" t="s">
        <v>181</v>
      </c>
      <c r="C83" s="94"/>
      <c r="D83" s="90">
        <v>3200</v>
      </c>
      <c r="E83" s="91">
        <v>0</v>
      </c>
      <c r="F83" s="91"/>
      <c r="G83" s="90">
        <v>0</v>
      </c>
      <c r="H83" s="90">
        <f t="shared" si="9"/>
        <v>3200</v>
      </c>
      <c r="I83" s="1"/>
      <c r="J83" s="8"/>
      <c r="K83" s="72"/>
      <c r="L83" s="24">
        <v>5000</v>
      </c>
      <c r="M83" s="21"/>
      <c r="N83" s="34">
        <v>500</v>
      </c>
      <c r="O83" s="21"/>
      <c r="P83" s="79"/>
      <c r="Q83" s="40"/>
      <c r="R83" s="8"/>
      <c r="S83" s="50" t="s">
        <v>61</v>
      </c>
      <c r="T83" s="19">
        <v>156000</v>
      </c>
      <c r="U83" s="14"/>
      <c r="V83" s="19">
        <f>SUM(12000,12000,12000,)</f>
        <v>36000</v>
      </c>
      <c r="W83" s="14"/>
      <c r="X83" s="19">
        <f>SUM(V83+X49)</f>
        <v>120000</v>
      </c>
      <c r="Y83" s="16"/>
      <c r="Z83" s="1"/>
      <c r="AA83" s="8"/>
      <c r="AB83" s="23"/>
      <c r="AC83" s="33" t="s">
        <v>118</v>
      </c>
      <c r="AD83" s="45">
        <v>1029843</v>
      </c>
      <c r="AE83" s="33"/>
      <c r="AF83" s="8"/>
      <c r="AG83" s="10"/>
      <c r="AH83" s="46" t="s">
        <v>157</v>
      </c>
      <c r="AI83" s="22">
        <v>2381036</v>
      </c>
      <c r="AJ83" s="12"/>
    </row>
    <row r="84" spans="2:36" x14ac:dyDescent="0.3">
      <c r="B84" s="94" t="s">
        <v>171</v>
      </c>
      <c r="C84" s="93">
        <v>2140</v>
      </c>
      <c r="D84" s="90">
        <v>0</v>
      </c>
      <c r="E84" s="91">
        <v>0</v>
      </c>
      <c r="F84" s="91"/>
      <c r="G84" s="90">
        <v>0</v>
      </c>
      <c r="H84" s="90">
        <f t="shared" si="9"/>
        <v>2140</v>
      </c>
      <c r="I84" s="1"/>
      <c r="J84" s="8"/>
      <c r="K84" s="71" t="s">
        <v>62</v>
      </c>
      <c r="L84" s="10" t="s">
        <v>63</v>
      </c>
      <c r="M84" s="12"/>
      <c r="N84" s="29" t="s">
        <v>184</v>
      </c>
      <c r="O84" s="12"/>
      <c r="P84" s="78">
        <f>SUM(N85+P45)</f>
        <v>9500</v>
      </c>
      <c r="Q84" s="39"/>
      <c r="R84" s="8"/>
      <c r="S84" s="71" t="s">
        <v>64</v>
      </c>
      <c r="T84" s="43" t="s">
        <v>99</v>
      </c>
      <c r="U84" s="12"/>
      <c r="V84" s="10">
        <v>0</v>
      </c>
      <c r="W84" s="12"/>
      <c r="X84" s="22">
        <f>SUM(V84+X50)</f>
        <v>0</v>
      </c>
      <c r="Y84" s="12"/>
      <c r="Z84" s="1"/>
      <c r="AA84" s="8"/>
      <c r="AB84" s="11"/>
      <c r="AC84" s="21"/>
      <c r="AD84" s="20"/>
      <c r="AE84" s="21"/>
      <c r="AF84" s="8"/>
      <c r="AG84" s="11"/>
      <c r="AH84" s="47" t="s">
        <v>158</v>
      </c>
      <c r="AI84" s="20"/>
      <c r="AJ84" s="21"/>
    </row>
    <row r="85" spans="2:36" x14ac:dyDescent="0.3">
      <c r="B85" s="94" t="s">
        <v>177</v>
      </c>
      <c r="C85" s="94"/>
      <c r="D85" s="90">
        <v>0</v>
      </c>
      <c r="E85" s="90">
        <v>2000</v>
      </c>
      <c r="F85" s="91"/>
      <c r="G85" s="90">
        <v>0</v>
      </c>
      <c r="H85" s="90">
        <f t="shared" si="9"/>
        <v>2000</v>
      </c>
      <c r="I85" s="1"/>
      <c r="J85" s="8"/>
      <c r="K85" s="72"/>
      <c r="L85" s="24">
        <v>22500</v>
      </c>
      <c r="M85" s="21"/>
      <c r="N85" s="34">
        <v>6500</v>
      </c>
      <c r="O85" s="35"/>
      <c r="P85" s="79"/>
      <c r="Q85" s="40"/>
      <c r="R85" s="8"/>
      <c r="S85" s="72"/>
      <c r="T85" s="20">
        <v>20000</v>
      </c>
      <c r="U85" s="35"/>
      <c r="V85" s="11"/>
      <c r="W85" s="21"/>
      <c r="X85" s="20"/>
      <c r="Y85" s="21"/>
      <c r="Z85" s="1"/>
      <c r="AA85" s="8"/>
      <c r="AB85" s="54" t="s">
        <v>119</v>
      </c>
      <c r="AC85" s="54"/>
      <c r="AD85" s="19">
        <v>572927</v>
      </c>
      <c r="AE85" s="16"/>
      <c r="AF85" s="8"/>
      <c r="AG85" s="18"/>
      <c r="AH85" s="16"/>
      <c r="AI85" s="18"/>
      <c r="AJ85" s="16"/>
    </row>
    <row r="86" spans="2:36" x14ac:dyDescent="0.3">
      <c r="B86" s="95" t="s">
        <v>175</v>
      </c>
      <c r="C86" s="94"/>
      <c r="D86" s="90">
        <v>600</v>
      </c>
      <c r="E86" s="91">
        <v>0</v>
      </c>
      <c r="F86" s="91"/>
      <c r="G86" s="90">
        <v>0</v>
      </c>
      <c r="H86" s="90">
        <f t="shared" si="9"/>
        <v>600</v>
      </c>
      <c r="I86" s="1"/>
      <c r="J86" s="8"/>
      <c r="K86" s="71" t="s">
        <v>65</v>
      </c>
      <c r="L86" s="10" t="s">
        <v>66</v>
      </c>
      <c r="M86" s="12"/>
      <c r="N86" s="29" t="s">
        <v>97</v>
      </c>
      <c r="O86" s="12"/>
      <c r="P86" s="75">
        <f>SUM(N87+P47)</f>
        <v>27000</v>
      </c>
      <c r="Q86" s="41"/>
      <c r="R86" s="9"/>
      <c r="S86" s="50" t="s">
        <v>67</v>
      </c>
      <c r="T86" s="19">
        <v>20000</v>
      </c>
      <c r="U86" s="14"/>
      <c r="V86" s="19">
        <f>SUM(3000)</f>
        <v>3000</v>
      </c>
      <c r="W86" s="14"/>
      <c r="X86" s="19">
        <f>SUM(V86+X52)</f>
        <v>11531</v>
      </c>
      <c r="Y86" s="16"/>
      <c r="Z86" s="1"/>
      <c r="AA86" s="8"/>
      <c r="AB86" s="54" t="s">
        <v>120</v>
      </c>
      <c r="AC86" s="54"/>
      <c r="AD86" s="19">
        <v>95549</v>
      </c>
      <c r="AE86" s="16"/>
      <c r="AF86" s="8"/>
      <c r="AG86" s="18"/>
      <c r="AH86" s="16"/>
      <c r="AI86" s="18"/>
      <c r="AJ86" s="16"/>
    </row>
    <row r="87" spans="2:36" x14ac:dyDescent="0.3">
      <c r="B87" s="93" t="s">
        <v>174</v>
      </c>
      <c r="C87" s="90">
        <v>0</v>
      </c>
      <c r="D87" s="90">
        <v>0</v>
      </c>
      <c r="E87" s="91">
        <v>0</v>
      </c>
      <c r="F87" s="91"/>
      <c r="G87" s="90">
        <v>500</v>
      </c>
      <c r="H87" s="90">
        <f t="shared" si="9"/>
        <v>500</v>
      </c>
      <c r="I87" s="1"/>
      <c r="J87" s="8"/>
      <c r="K87" s="72"/>
      <c r="L87" s="20">
        <v>75000</v>
      </c>
      <c r="M87" s="21"/>
      <c r="N87" s="30">
        <v>10000</v>
      </c>
      <c r="O87" s="21"/>
      <c r="P87" s="76"/>
      <c r="Q87" s="38"/>
      <c r="R87" s="7">
        <v>2</v>
      </c>
      <c r="S87" s="50" t="s">
        <v>68</v>
      </c>
      <c r="T87" s="55">
        <f>SUM(T88+T89+T90+T91+T92+T93)</f>
        <v>115000</v>
      </c>
      <c r="U87" s="54"/>
      <c r="V87" s="54">
        <f>SUM(V88:V93)</f>
        <v>0</v>
      </c>
      <c r="W87" s="54"/>
      <c r="X87" s="55">
        <f>SUM(X88:X93)</f>
        <v>98342</v>
      </c>
      <c r="Y87" s="54"/>
      <c r="Z87" s="1"/>
      <c r="AA87" s="8"/>
      <c r="AB87" s="54" t="s">
        <v>121</v>
      </c>
      <c r="AC87" s="54"/>
      <c r="AD87" s="19">
        <v>28703</v>
      </c>
      <c r="AE87" s="16"/>
      <c r="AF87" s="8"/>
      <c r="AG87" s="77" t="s">
        <v>122</v>
      </c>
      <c r="AH87" s="67"/>
      <c r="AI87" s="53">
        <f>SUM(AI88+0)</f>
        <v>-158551</v>
      </c>
      <c r="AJ87" s="54"/>
    </row>
    <row r="88" spans="2:36" x14ac:dyDescent="0.3">
      <c r="B88" s="95" t="s">
        <v>176</v>
      </c>
      <c r="C88" s="94"/>
      <c r="D88" s="90">
        <v>500</v>
      </c>
      <c r="E88" s="91">
        <v>0</v>
      </c>
      <c r="F88" s="91"/>
      <c r="G88" s="90">
        <v>0</v>
      </c>
      <c r="H88" s="90">
        <f t="shared" si="9"/>
        <v>500</v>
      </c>
      <c r="I88" s="1"/>
      <c r="J88" s="8"/>
      <c r="K88" s="71" t="s">
        <v>69</v>
      </c>
      <c r="L88" s="10" t="s">
        <v>70</v>
      </c>
      <c r="M88" s="12"/>
      <c r="N88" s="29" t="s">
        <v>151</v>
      </c>
      <c r="O88" s="12"/>
      <c r="P88" s="73">
        <f>SUM(N89+P49)</f>
        <v>0</v>
      </c>
      <c r="Q88" s="41"/>
      <c r="R88" s="8"/>
      <c r="S88" s="50" t="s">
        <v>71</v>
      </c>
      <c r="T88" s="19">
        <v>80000</v>
      </c>
      <c r="U88" s="14"/>
      <c r="V88" s="18">
        <v>0</v>
      </c>
      <c r="W88" s="16"/>
      <c r="X88" s="19">
        <f t="shared" ref="X88:X98" si="10">SUM(V88+X54)</f>
        <v>98342</v>
      </c>
      <c r="Y88" s="16"/>
      <c r="Z88" s="1"/>
      <c r="AA88" s="9"/>
      <c r="AB88" s="54"/>
      <c r="AC88" s="54"/>
      <c r="AD88" s="18"/>
      <c r="AE88" s="16"/>
      <c r="AF88" s="8"/>
      <c r="AG88" s="18"/>
      <c r="AH88" s="16" t="s">
        <v>123</v>
      </c>
      <c r="AI88" s="36">
        <f>SUM(X103+0)</f>
        <v>-158551</v>
      </c>
      <c r="AJ88" s="16"/>
    </row>
    <row r="89" spans="2:36" x14ac:dyDescent="0.3">
      <c r="B89" s="91" t="s">
        <v>40</v>
      </c>
      <c r="C89" s="90">
        <f>SUM(C77:C88)</f>
        <v>35890</v>
      </c>
      <c r="D89" s="90">
        <f>SUM(D77:D88)</f>
        <v>8300</v>
      </c>
      <c r="E89" s="90">
        <f>SUM(E77:E88)</f>
        <v>20000</v>
      </c>
      <c r="F89" s="91">
        <f>SUM(F77:F88)</f>
        <v>0</v>
      </c>
      <c r="G89" s="90">
        <f>SUM(G77:G88)</f>
        <v>100500</v>
      </c>
      <c r="H89" s="90">
        <f>SUM(H77:H88)</f>
        <v>164690</v>
      </c>
      <c r="I89" s="1"/>
      <c r="J89" s="8"/>
      <c r="K89" s="72"/>
      <c r="L89" s="11">
        <v>0</v>
      </c>
      <c r="M89" s="21"/>
      <c r="N89" s="30">
        <v>0</v>
      </c>
      <c r="O89" s="21"/>
      <c r="P89" s="74"/>
      <c r="Q89" s="38"/>
      <c r="R89" s="8"/>
      <c r="S89" s="50" t="s">
        <v>72</v>
      </c>
      <c r="T89" s="19">
        <v>15000</v>
      </c>
      <c r="U89" s="14"/>
      <c r="V89" s="18">
        <v>0</v>
      </c>
      <c r="W89" s="16"/>
      <c r="X89" s="19">
        <f t="shared" si="10"/>
        <v>0</v>
      </c>
      <c r="Y89" s="16"/>
      <c r="Z89" s="1"/>
      <c r="AA89" s="7">
        <v>2</v>
      </c>
      <c r="AB89" s="54" t="s">
        <v>124</v>
      </c>
      <c r="AC89" s="54"/>
      <c r="AD89" s="18"/>
      <c r="AE89" s="16"/>
      <c r="AF89" s="8"/>
      <c r="AG89" s="18"/>
      <c r="AH89" s="16"/>
      <c r="AI89" s="18"/>
      <c r="AJ89" s="16"/>
    </row>
    <row r="90" spans="2:36" x14ac:dyDescent="0.3">
      <c r="B90" s="92" t="s">
        <v>41</v>
      </c>
      <c r="C90" s="92"/>
      <c r="D90" s="92"/>
      <c r="E90" s="92"/>
      <c r="F90" s="92"/>
      <c r="G90" s="92"/>
      <c r="H90" s="92"/>
      <c r="I90" s="1"/>
      <c r="J90" s="8"/>
      <c r="K90" s="71" t="s">
        <v>73</v>
      </c>
      <c r="L90" s="10" t="s">
        <v>70</v>
      </c>
      <c r="M90" s="12"/>
      <c r="N90" s="29" t="s">
        <v>182</v>
      </c>
      <c r="O90" s="12"/>
      <c r="P90" s="73">
        <f>SUM(N91+P51)</f>
        <v>2000</v>
      </c>
      <c r="Q90" s="41"/>
      <c r="R90" s="8"/>
      <c r="S90" s="50" t="s">
        <v>74</v>
      </c>
      <c r="T90" s="19">
        <v>5000</v>
      </c>
      <c r="U90" s="14"/>
      <c r="V90" s="18">
        <v>0</v>
      </c>
      <c r="W90" s="16"/>
      <c r="X90" s="19">
        <f t="shared" si="10"/>
        <v>0</v>
      </c>
      <c r="Y90" s="16"/>
      <c r="Z90" s="1"/>
      <c r="AA90" s="8"/>
      <c r="AB90" s="18"/>
      <c r="AC90" s="16" t="s">
        <v>125</v>
      </c>
      <c r="AD90" s="55">
        <v>10000</v>
      </c>
      <c r="AE90" s="54"/>
      <c r="AF90" s="8"/>
      <c r="AG90" s="18"/>
      <c r="AH90" s="16"/>
      <c r="AI90" s="18"/>
      <c r="AJ90" s="16"/>
    </row>
    <row r="91" spans="2:36" x14ac:dyDescent="0.3">
      <c r="B91" s="48"/>
      <c r="C91" s="48"/>
      <c r="D91" s="48"/>
      <c r="E91" s="48"/>
      <c r="F91" s="48"/>
      <c r="G91" s="48"/>
      <c r="H91" s="52"/>
      <c r="I91" s="1"/>
      <c r="J91" s="9"/>
      <c r="K91" s="72"/>
      <c r="L91" s="11">
        <v>0</v>
      </c>
      <c r="M91" s="21"/>
      <c r="N91" s="30">
        <v>2000</v>
      </c>
      <c r="O91" s="21"/>
      <c r="P91" s="74"/>
      <c r="Q91" s="38"/>
      <c r="R91" s="8"/>
      <c r="S91" s="50" t="s">
        <v>75</v>
      </c>
      <c r="T91" s="19">
        <v>5000</v>
      </c>
      <c r="U91" s="14"/>
      <c r="V91" s="18">
        <v>0</v>
      </c>
      <c r="W91" s="16"/>
      <c r="X91" s="19">
        <f t="shared" si="10"/>
        <v>0</v>
      </c>
      <c r="Y91" s="16"/>
      <c r="Z91" s="1"/>
      <c r="AA91" s="9"/>
      <c r="AB91" s="11"/>
      <c r="AC91" s="21"/>
      <c r="AD91" s="18"/>
      <c r="AE91" s="16"/>
      <c r="AF91" s="9"/>
      <c r="AG91" s="18"/>
      <c r="AH91" s="16"/>
      <c r="AI91" s="18"/>
      <c r="AJ91" s="16"/>
    </row>
    <row r="92" spans="2:36" x14ac:dyDescent="0.3">
      <c r="B92" s="48"/>
      <c r="C92" s="48"/>
      <c r="D92" s="48"/>
      <c r="E92" s="48"/>
      <c r="F92" s="48"/>
      <c r="G92" s="48"/>
      <c r="H92" s="52"/>
      <c r="I92" s="1"/>
      <c r="J92" s="7">
        <v>2</v>
      </c>
      <c r="K92" s="50" t="s">
        <v>76</v>
      </c>
      <c r="L92" s="55">
        <f>SUM(L93+L94)</f>
        <v>750000</v>
      </c>
      <c r="M92" s="54"/>
      <c r="N92" s="55">
        <f>SUM(N93+N94)</f>
        <v>44190</v>
      </c>
      <c r="O92" s="54"/>
      <c r="P92" s="66">
        <f>SUM(P93+P94)</f>
        <v>44690</v>
      </c>
      <c r="Q92" s="67"/>
      <c r="R92" s="8"/>
      <c r="S92" s="50" t="s">
        <v>77</v>
      </c>
      <c r="T92" s="19">
        <v>5000</v>
      </c>
      <c r="U92" s="14"/>
      <c r="V92" s="18">
        <v>0</v>
      </c>
      <c r="W92" s="16"/>
      <c r="X92" s="19">
        <f t="shared" si="10"/>
        <v>0</v>
      </c>
      <c r="Y92" s="16"/>
      <c r="Z92" s="1"/>
      <c r="AA92" s="68" t="s">
        <v>126</v>
      </c>
      <c r="AB92" s="69"/>
      <c r="AC92" s="70"/>
      <c r="AD92" s="55">
        <f>SUM(AD77+AD90)</f>
        <v>3640485</v>
      </c>
      <c r="AE92" s="55"/>
      <c r="AF92" s="68" t="s">
        <v>127</v>
      </c>
      <c r="AG92" s="69"/>
      <c r="AH92" s="70"/>
      <c r="AI92" s="55">
        <f>SUM(AI77,AI82,AI87)</f>
        <v>3640485</v>
      </c>
      <c r="AJ92" s="54"/>
    </row>
    <row r="93" spans="2:36" x14ac:dyDescent="0.3">
      <c r="B93" s="48"/>
      <c r="C93" s="48"/>
      <c r="D93" s="48"/>
      <c r="E93" s="48"/>
      <c r="F93" s="48"/>
      <c r="G93" s="48"/>
      <c r="H93" s="52"/>
      <c r="I93" s="1"/>
      <c r="J93" s="8"/>
      <c r="K93" s="50" t="s">
        <v>78</v>
      </c>
      <c r="L93" s="19">
        <v>500000</v>
      </c>
      <c r="M93" s="16"/>
      <c r="N93" s="36">
        <f>C89</f>
        <v>35890</v>
      </c>
      <c r="O93" s="14"/>
      <c r="P93" s="19">
        <f t="shared" ref="P93:P98" si="11">SUM(N93+P54)</f>
        <v>36390</v>
      </c>
      <c r="Q93" s="14"/>
      <c r="R93" s="9"/>
      <c r="S93" s="50" t="s">
        <v>79</v>
      </c>
      <c r="T93" s="19">
        <v>5000</v>
      </c>
      <c r="U93" s="14"/>
      <c r="V93" s="18">
        <v>0</v>
      </c>
      <c r="W93" s="16"/>
      <c r="X93" s="19">
        <f t="shared" si="10"/>
        <v>0</v>
      </c>
      <c r="Y93" s="16"/>
      <c r="Z93" s="1"/>
      <c r="AA93" s="56" t="s">
        <v>41</v>
      </c>
      <c r="AB93" s="57"/>
      <c r="AC93" s="57"/>
      <c r="AD93" s="57"/>
      <c r="AE93" s="57"/>
      <c r="AF93" s="57"/>
      <c r="AG93" s="57"/>
      <c r="AH93" s="57"/>
      <c r="AI93" s="57"/>
      <c r="AJ93" s="57"/>
    </row>
    <row r="94" spans="2:36" x14ac:dyDescent="0.3">
      <c r="B94" s="48"/>
      <c r="C94" s="48"/>
      <c r="D94" s="48"/>
      <c r="E94" s="48"/>
      <c r="F94" s="48"/>
      <c r="G94" s="48"/>
      <c r="H94" s="52"/>
      <c r="I94" s="1"/>
      <c r="J94" s="9"/>
      <c r="K94" s="50" t="s">
        <v>80</v>
      </c>
      <c r="L94" s="19">
        <v>250000</v>
      </c>
      <c r="M94" s="16"/>
      <c r="N94" s="36">
        <f>D89</f>
        <v>8300</v>
      </c>
      <c r="O94" s="14"/>
      <c r="P94" s="19">
        <f t="shared" si="11"/>
        <v>8300</v>
      </c>
      <c r="Q94" s="14"/>
      <c r="R94" s="50">
        <v>3</v>
      </c>
      <c r="S94" s="50" t="s">
        <v>81</v>
      </c>
      <c r="T94" s="55">
        <v>10000</v>
      </c>
      <c r="U94" s="54"/>
      <c r="V94" s="54">
        <v>0</v>
      </c>
      <c r="W94" s="54"/>
      <c r="X94" s="55">
        <f t="shared" si="10"/>
        <v>10000</v>
      </c>
      <c r="Y94" s="54"/>
      <c r="Z94" s="1"/>
      <c r="AA94" s="1"/>
      <c r="AB94" s="3"/>
      <c r="AC94" s="3"/>
      <c r="AD94" s="1"/>
      <c r="AE94" s="1"/>
      <c r="AF94" s="1"/>
      <c r="AG94" s="1"/>
      <c r="AH94" s="1"/>
      <c r="AI94" s="1"/>
      <c r="AJ94" s="1"/>
    </row>
    <row r="95" spans="2:36" x14ac:dyDescent="0.3">
      <c r="B95" s="48"/>
      <c r="C95" s="48"/>
      <c r="D95" s="48"/>
      <c r="E95" s="48"/>
      <c r="F95" s="48"/>
      <c r="G95" s="48"/>
      <c r="H95" s="52"/>
      <c r="I95" s="1"/>
      <c r="J95" s="50">
        <v>3</v>
      </c>
      <c r="K95" s="50" t="s">
        <v>103</v>
      </c>
      <c r="L95" s="65">
        <v>60000</v>
      </c>
      <c r="M95" s="65"/>
      <c r="N95" s="55">
        <f>E89</f>
        <v>20000</v>
      </c>
      <c r="O95" s="54"/>
      <c r="P95" s="66">
        <f t="shared" si="11"/>
        <v>20000</v>
      </c>
      <c r="Q95" s="67"/>
      <c r="R95" s="50">
        <v>4</v>
      </c>
      <c r="S95" s="50" t="s">
        <v>104</v>
      </c>
      <c r="T95" s="55">
        <v>60000</v>
      </c>
      <c r="U95" s="54"/>
      <c r="V95" s="54">
        <v>0</v>
      </c>
      <c r="W95" s="54"/>
      <c r="X95" s="55">
        <f t="shared" si="10"/>
        <v>0</v>
      </c>
      <c r="Y95" s="54"/>
      <c r="Z95" s="1"/>
      <c r="AA95" s="1"/>
      <c r="AB95" s="13"/>
      <c r="AC95" s="13"/>
      <c r="AD95" s="1"/>
      <c r="AE95" s="1"/>
      <c r="AF95" s="1"/>
      <c r="AG95" s="1"/>
      <c r="AH95" s="1"/>
      <c r="AI95" s="1"/>
      <c r="AJ95" s="1"/>
    </row>
    <row r="96" spans="2:36" x14ac:dyDescent="0.3">
      <c r="I96" s="1"/>
      <c r="J96" s="50">
        <v>4</v>
      </c>
      <c r="K96" s="50" t="s">
        <v>4</v>
      </c>
      <c r="L96" s="65">
        <v>45000</v>
      </c>
      <c r="M96" s="65"/>
      <c r="N96" s="55">
        <f>F89</f>
        <v>0</v>
      </c>
      <c r="O96" s="54"/>
      <c r="P96" s="66">
        <f t="shared" si="11"/>
        <v>0</v>
      </c>
      <c r="Q96" s="67"/>
      <c r="R96" s="50">
        <v>5</v>
      </c>
      <c r="S96" s="50" t="s">
        <v>82</v>
      </c>
      <c r="T96" s="55">
        <v>10000</v>
      </c>
      <c r="U96" s="54"/>
      <c r="V96" s="54">
        <v>0</v>
      </c>
      <c r="W96" s="54"/>
      <c r="X96" s="55">
        <f t="shared" si="10"/>
        <v>0</v>
      </c>
      <c r="Y96" s="54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9:36" x14ac:dyDescent="0.3">
      <c r="I97" s="1"/>
      <c r="J97" s="50">
        <v>5</v>
      </c>
      <c r="K97" s="50" t="s">
        <v>84</v>
      </c>
      <c r="L97" s="65">
        <v>20000</v>
      </c>
      <c r="M97" s="65"/>
      <c r="N97" s="55">
        <f>SUM(3338,2082,2082)</f>
        <v>7502</v>
      </c>
      <c r="O97" s="54"/>
      <c r="P97" s="66">
        <f t="shared" si="11"/>
        <v>303316</v>
      </c>
      <c r="Q97" s="67"/>
      <c r="R97" s="50">
        <v>6</v>
      </c>
      <c r="S97" s="50" t="s">
        <v>83</v>
      </c>
      <c r="T97" s="55">
        <v>15000</v>
      </c>
      <c r="U97" s="54"/>
      <c r="V97" s="55">
        <v>1049</v>
      </c>
      <c r="W97" s="54"/>
      <c r="X97" s="55">
        <f t="shared" si="10"/>
        <v>3149</v>
      </c>
      <c r="Y97" s="54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9:36" x14ac:dyDescent="0.3">
      <c r="I98" s="1"/>
      <c r="J98" s="7">
        <v>6</v>
      </c>
      <c r="K98" s="7" t="s">
        <v>86</v>
      </c>
      <c r="L98" s="60">
        <v>0</v>
      </c>
      <c r="M98" s="61"/>
      <c r="N98" s="62">
        <f>SUM(47700,-46099)</f>
        <v>1601</v>
      </c>
      <c r="O98" s="63"/>
      <c r="P98" s="64">
        <f t="shared" si="11"/>
        <v>184815</v>
      </c>
      <c r="Q98" s="63"/>
      <c r="R98" s="7">
        <v>7</v>
      </c>
      <c r="S98" s="7" t="s">
        <v>85</v>
      </c>
      <c r="T98" s="64">
        <v>210000</v>
      </c>
      <c r="U98" s="63"/>
      <c r="V98" s="64">
        <f>SUM(25087,650,495)</f>
        <v>26232</v>
      </c>
      <c r="W98" s="63"/>
      <c r="X98" s="55">
        <f t="shared" si="10"/>
        <v>96345</v>
      </c>
      <c r="Y98" s="54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9:36" x14ac:dyDescent="0.3">
      <c r="I99" s="1"/>
      <c r="J99" s="9"/>
      <c r="K99" s="25" t="s">
        <v>100</v>
      </c>
      <c r="L99" s="42"/>
      <c r="M99" s="27"/>
      <c r="N99" s="30"/>
      <c r="O99" s="21"/>
      <c r="P99" s="11"/>
      <c r="Q99" s="21"/>
      <c r="R99" s="9"/>
      <c r="S99" s="9" t="s">
        <v>102</v>
      </c>
      <c r="T99" s="44"/>
      <c r="U99" s="38"/>
      <c r="V99" s="20"/>
      <c r="W99" s="35"/>
      <c r="X99" s="20"/>
      <c r="Y99" s="2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9:36" x14ac:dyDescent="0.3">
      <c r="I100" s="1"/>
      <c r="J100" s="50"/>
      <c r="K100" s="17"/>
      <c r="L100" s="15"/>
      <c r="M100" s="28"/>
      <c r="N100" s="36"/>
      <c r="O100" s="16"/>
      <c r="P100" s="18"/>
      <c r="Q100" s="16"/>
      <c r="R100" s="7">
        <v>8</v>
      </c>
      <c r="S100" s="7" t="s">
        <v>87</v>
      </c>
      <c r="T100" s="64">
        <v>130000</v>
      </c>
      <c r="U100" s="63"/>
      <c r="V100" s="64">
        <f>SUM(50000,-192500,-50000,192679)</f>
        <v>179</v>
      </c>
      <c r="W100" s="63"/>
      <c r="X100" s="64">
        <f>SUM(V100+X66)</f>
        <v>47784</v>
      </c>
      <c r="Y100" s="63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9:36" x14ac:dyDescent="0.3">
      <c r="I101" s="1"/>
      <c r="J101" s="50"/>
      <c r="K101" s="17"/>
      <c r="L101" s="15"/>
      <c r="M101" s="28"/>
      <c r="N101" s="36"/>
      <c r="O101" s="16"/>
      <c r="P101" s="18"/>
      <c r="Q101" s="16"/>
      <c r="R101" s="9"/>
      <c r="S101" s="9" t="s">
        <v>101</v>
      </c>
      <c r="T101" s="44"/>
      <c r="U101" s="38"/>
      <c r="V101" s="20"/>
      <c r="W101" s="35"/>
      <c r="X101" s="20"/>
      <c r="Y101" s="2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9:36" x14ac:dyDescent="0.3">
      <c r="I102" s="1"/>
      <c r="J102" s="50" t="s">
        <v>88</v>
      </c>
      <c r="K102" s="50" t="s">
        <v>89</v>
      </c>
      <c r="L102" s="18"/>
      <c r="M102" s="16"/>
      <c r="N102" s="53">
        <f>SUM(N78+N92+N95+N96+N97+N98)</f>
        <v>93793</v>
      </c>
      <c r="O102" s="54"/>
      <c r="P102" s="18"/>
      <c r="Q102" s="16"/>
      <c r="R102" s="50" t="s">
        <v>88</v>
      </c>
      <c r="S102" s="50" t="s">
        <v>90</v>
      </c>
      <c r="T102" s="18"/>
      <c r="U102" s="16"/>
      <c r="V102" s="55">
        <f>SUM(V78+V87+V94+V95+V96+V97+V98+V100)</f>
        <v>167199</v>
      </c>
      <c r="W102" s="54"/>
      <c r="X102" s="18"/>
      <c r="Y102" s="16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9:36" x14ac:dyDescent="0.3">
      <c r="I103" s="1"/>
      <c r="J103" s="50"/>
      <c r="K103" s="50"/>
      <c r="L103" s="18"/>
      <c r="M103" s="16"/>
      <c r="N103" s="36"/>
      <c r="O103" s="16"/>
      <c r="P103" s="18"/>
      <c r="Q103" s="16"/>
      <c r="R103" s="50" t="s">
        <v>88</v>
      </c>
      <c r="S103" s="50" t="s">
        <v>91</v>
      </c>
      <c r="T103" s="18"/>
      <c r="U103" s="16"/>
      <c r="V103" s="53">
        <f>SUM(N102-V102)</f>
        <v>-73406</v>
      </c>
      <c r="W103" s="54"/>
      <c r="X103" s="53">
        <f>SUM(V103+X69)</f>
        <v>-158551</v>
      </c>
      <c r="Y103" s="54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9:36" x14ac:dyDescent="0.3">
      <c r="I104" s="1"/>
      <c r="J104" s="56" t="s">
        <v>41</v>
      </c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9:36" x14ac:dyDescent="0.3">
      <c r="I105" s="1"/>
      <c r="J105" s="1"/>
      <c r="K105" s="1"/>
      <c r="L105" s="1"/>
      <c r="M105" s="1"/>
      <c r="P105" s="1"/>
      <c r="R105" s="13"/>
      <c r="S105" s="3"/>
      <c r="T105" s="3"/>
      <c r="U105" s="3"/>
      <c r="V105" s="3"/>
      <c r="W105" s="3"/>
      <c r="X105" s="3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</sheetData>
  <sortState ref="B77:H94">
    <sortCondition descending="1" ref="H77:H94"/>
  </sortState>
  <mergeCells count="306">
    <mergeCell ref="N102:O102"/>
    <mergeCell ref="V102:W102"/>
    <mergeCell ref="V103:W103"/>
    <mergeCell ref="X103:Y103"/>
    <mergeCell ref="J104:Y104"/>
    <mergeCell ref="L98:M98"/>
    <mergeCell ref="N98:O98"/>
    <mergeCell ref="P98:Q98"/>
    <mergeCell ref="T98:U98"/>
    <mergeCell ref="V98:W98"/>
    <mergeCell ref="X98:Y98"/>
    <mergeCell ref="B90:H90"/>
    <mergeCell ref="T100:U100"/>
    <mergeCell ref="V100:W100"/>
    <mergeCell ref="X100:Y100"/>
    <mergeCell ref="L96:M96"/>
    <mergeCell ref="N96:O96"/>
    <mergeCell ref="P96:Q96"/>
    <mergeCell ref="T96:U96"/>
    <mergeCell ref="V96:W96"/>
    <mergeCell ref="X96:Y96"/>
    <mergeCell ref="L97:M97"/>
    <mergeCell ref="N97:O97"/>
    <mergeCell ref="P97:Q97"/>
    <mergeCell ref="T97:U97"/>
    <mergeCell ref="V97:W97"/>
    <mergeCell ref="X97:Y97"/>
    <mergeCell ref="AF92:AH92"/>
    <mergeCell ref="AI92:AJ92"/>
    <mergeCell ref="AA93:AJ93"/>
    <mergeCell ref="T94:U94"/>
    <mergeCell ref="V94:W94"/>
    <mergeCell ref="X94:Y94"/>
    <mergeCell ref="L95:M95"/>
    <mergeCell ref="N95:O95"/>
    <mergeCell ref="P95:Q95"/>
    <mergeCell ref="T95:U95"/>
    <mergeCell ref="V95:W95"/>
    <mergeCell ref="X95:Y95"/>
    <mergeCell ref="K88:K89"/>
    <mergeCell ref="P88:P89"/>
    <mergeCell ref="AB88:AC88"/>
    <mergeCell ref="AB89:AC89"/>
    <mergeCell ref="K90:K91"/>
    <mergeCell ref="P90:P91"/>
    <mergeCell ref="AD90:AE90"/>
    <mergeCell ref="L92:M92"/>
    <mergeCell ref="N92:O92"/>
    <mergeCell ref="P92:Q92"/>
    <mergeCell ref="AA92:AC92"/>
    <mergeCell ref="AD92:AE92"/>
    <mergeCell ref="K86:K87"/>
    <mergeCell ref="P86:P87"/>
    <mergeCell ref="AB86:AC86"/>
    <mergeCell ref="T87:U87"/>
    <mergeCell ref="V87:W87"/>
    <mergeCell ref="X87:Y87"/>
    <mergeCell ref="AB87:AC87"/>
    <mergeCell ref="AG87:AH87"/>
    <mergeCell ref="AI87:AJ87"/>
    <mergeCell ref="AB81:AC81"/>
    <mergeCell ref="AG81:AH81"/>
    <mergeCell ref="K82:K83"/>
    <mergeCell ref="P82:P83"/>
    <mergeCell ref="AI82:AJ82"/>
    <mergeCell ref="K84:K85"/>
    <mergeCell ref="P84:P85"/>
    <mergeCell ref="S84:S85"/>
    <mergeCell ref="AB85:AC85"/>
    <mergeCell ref="AI77:AJ77"/>
    <mergeCell ref="L78:M78"/>
    <mergeCell ref="N78:O78"/>
    <mergeCell ref="P78:Q78"/>
    <mergeCell ref="T78:U78"/>
    <mergeCell ref="V78:W78"/>
    <mergeCell ref="X78:Y78"/>
    <mergeCell ref="AB78:AC78"/>
    <mergeCell ref="K79:K80"/>
    <mergeCell ref="P79:P80"/>
    <mergeCell ref="J77:K77"/>
    <mergeCell ref="L77:M77"/>
    <mergeCell ref="P77:Q77"/>
    <mergeCell ref="R77:S77"/>
    <mergeCell ref="T77:U77"/>
    <mergeCell ref="X77:Y77"/>
    <mergeCell ref="AB77:AC77"/>
    <mergeCell ref="AD77:AE77"/>
    <mergeCell ref="AG77:AH77"/>
    <mergeCell ref="B74:H74"/>
    <mergeCell ref="J74:Y74"/>
    <mergeCell ref="AA74:AJ74"/>
    <mergeCell ref="B75:H75"/>
    <mergeCell ref="J75:Y75"/>
    <mergeCell ref="AA75:AJ75"/>
    <mergeCell ref="L76:M76"/>
    <mergeCell ref="N76:O76"/>
    <mergeCell ref="P76:Q76"/>
    <mergeCell ref="T76:U76"/>
    <mergeCell ref="V76:W76"/>
    <mergeCell ref="X76:Y76"/>
    <mergeCell ref="AA76:AE76"/>
    <mergeCell ref="AF76:AJ76"/>
    <mergeCell ref="B37:H37"/>
    <mergeCell ref="B1:H1"/>
    <mergeCell ref="B2:H2"/>
    <mergeCell ref="L3:M3"/>
    <mergeCell ref="L4:M4"/>
    <mergeCell ref="L5:M5"/>
    <mergeCell ref="L19:M19"/>
    <mergeCell ref="L22:M22"/>
    <mergeCell ref="L23:M23"/>
    <mergeCell ref="L24:M24"/>
    <mergeCell ref="L25:M25"/>
    <mergeCell ref="J4:K4"/>
    <mergeCell ref="N23:O23"/>
    <mergeCell ref="N24:O24"/>
    <mergeCell ref="N25:O25"/>
    <mergeCell ref="N29:O29"/>
    <mergeCell ref="R4:S4"/>
    <mergeCell ref="T3:U3"/>
    <mergeCell ref="T4:U4"/>
    <mergeCell ref="T5:U5"/>
    <mergeCell ref="T14:U14"/>
    <mergeCell ref="T21:U21"/>
    <mergeCell ref="T23:U23"/>
    <mergeCell ref="T24:U24"/>
    <mergeCell ref="T25:U25"/>
    <mergeCell ref="T27:U27"/>
    <mergeCell ref="T22:U22"/>
    <mergeCell ref="S11:S12"/>
    <mergeCell ref="N3:O3"/>
    <mergeCell ref="N5:O5"/>
    <mergeCell ref="N19:O19"/>
    <mergeCell ref="N22:O22"/>
    <mergeCell ref="P25:Q25"/>
    <mergeCell ref="V29:W29"/>
    <mergeCell ref="V30:W30"/>
    <mergeCell ref="X3:Y3"/>
    <mergeCell ref="X4:Y4"/>
    <mergeCell ref="X5:Y5"/>
    <mergeCell ref="X14:Y14"/>
    <mergeCell ref="X21:Y21"/>
    <mergeCell ref="X22:Y22"/>
    <mergeCell ref="X23:Y23"/>
    <mergeCell ref="X24:Y24"/>
    <mergeCell ref="X25:Y25"/>
    <mergeCell ref="X27:Y27"/>
    <mergeCell ref="X30:Y30"/>
    <mergeCell ref="V3:W3"/>
    <mergeCell ref="V5:W5"/>
    <mergeCell ref="V14:W14"/>
    <mergeCell ref="V21:W21"/>
    <mergeCell ref="V22:W22"/>
    <mergeCell ref="V23:W23"/>
    <mergeCell ref="V24:W24"/>
    <mergeCell ref="V25:W25"/>
    <mergeCell ref="V27:W27"/>
    <mergeCell ref="AA1:AJ1"/>
    <mergeCell ref="AA2:AJ2"/>
    <mergeCell ref="J31:Y31"/>
    <mergeCell ref="K9:K10"/>
    <mergeCell ref="K11:K12"/>
    <mergeCell ref="K6:K7"/>
    <mergeCell ref="K13:K14"/>
    <mergeCell ref="K15:K16"/>
    <mergeCell ref="K17:K18"/>
    <mergeCell ref="J1:Y1"/>
    <mergeCell ref="J2:Y2"/>
    <mergeCell ref="P6:P7"/>
    <mergeCell ref="P9:P10"/>
    <mergeCell ref="P11:P12"/>
    <mergeCell ref="P13:P14"/>
    <mergeCell ref="P15:P16"/>
    <mergeCell ref="P17:P18"/>
    <mergeCell ref="P3:Q3"/>
    <mergeCell ref="P4:Q4"/>
    <mergeCell ref="P5:Q5"/>
    <mergeCell ref="P19:Q19"/>
    <mergeCell ref="P22:Q22"/>
    <mergeCell ref="P23:Q23"/>
    <mergeCell ref="P24:Q24"/>
    <mergeCell ref="AI4:AJ4"/>
    <mergeCell ref="AF3:AJ3"/>
    <mergeCell ref="AI9:AJ9"/>
    <mergeCell ref="AI14:AJ14"/>
    <mergeCell ref="AI19:AJ19"/>
    <mergeCell ref="AA20:AJ20"/>
    <mergeCell ref="AG4:AH4"/>
    <mergeCell ref="AG8:AH8"/>
    <mergeCell ref="AG14:AH14"/>
    <mergeCell ref="AB4:AC4"/>
    <mergeCell ref="AD4:AE4"/>
    <mergeCell ref="AA3:AE3"/>
    <mergeCell ref="AD17:AE17"/>
    <mergeCell ref="AD19:AE19"/>
    <mergeCell ref="AA19:AC19"/>
    <mergeCell ref="AF19:AH19"/>
    <mergeCell ref="AB5:AC5"/>
    <mergeCell ref="AB8:AC8"/>
    <mergeCell ref="AB12:AC12"/>
    <mergeCell ref="AB13:AC13"/>
    <mergeCell ref="AB14:AC14"/>
    <mergeCell ref="AB15:AC15"/>
    <mergeCell ref="AB16:AC16"/>
    <mergeCell ref="J40:Y40"/>
    <mergeCell ref="AA40:AJ40"/>
    <mergeCell ref="J41:Y41"/>
    <mergeCell ref="AA41:AJ41"/>
    <mergeCell ref="L42:M42"/>
    <mergeCell ref="N42:O42"/>
    <mergeCell ref="P42:Q42"/>
    <mergeCell ref="T42:U42"/>
    <mergeCell ref="V42:W42"/>
    <mergeCell ref="X42:Y42"/>
    <mergeCell ref="AA42:AE42"/>
    <mergeCell ref="AF42:AJ42"/>
    <mergeCell ref="AI43:AJ43"/>
    <mergeCell ref="L44:M44"/>
    <mergeCell ref="N44:O44"/>
    <mergeCell ref="P44:Q44"/>
    <mergeCell ref="T44:U44"/>
    <mergeCell ref="V44:W44"/>
    <mergeCell ref="X44:Y44"/>
    <mergeCell ref="AB44:AC44"/>
    <mergeCell ref="K45:K46"/>
    <mergeCell ref="P45:P46"/>
    <mergeCell ref="J43:K43"/>
    <mergeCell ref="L43:M43"/>
    <mergeCell ref="P43:Q43"/>
    <mergeCell ref="R43:S43"/>
    <mergeCell ref="T43:U43"/>
    <mergeCell ref="X43:Y43"/>
    <mergeCell ref="AB43:AC43"/>
    <mergeCell ref="AD43:AE43"/>
    <mergeCell ref="AG43:AH43"/>
    <mergeCell ref="AG53:AH53"/>
    <mergeCell ref="AI53:AJ53"/>
    <mergeCell ref="AB47:AC47"/>
    <mergeCell ref="AG47:AH47"/>
    <mergeCell ref="K48:K49"/>
    <mergeCell ref="P48:P49"/>
    <mergeCell ref="AI48:AJ48"/>
    <mergeCell ref="K50:K51"/>
    <mergeCell ref="P50:P51"/>
    <mergeCell ref="S50:S51"/>
    <mergeCell ref="AB51:AC51"/>
    <mergeCell ref="AD56:AE56"/>
    <mergeCell ref="L58:M58"/>
    <mergeCell ref="N58:O58"/>
    <mergeCell ref="P58:Q58"/>
    <mergeCell ref="AA58:AC58"/>
    <mergeCell ref="AD58:AE58"/>
    <mergeCell ref="K52:K53"/>
    <mergeCell ref="P52:P53"/>
    <mergeCell ref="AB52:AC52"/>
    <mergeCell ref="T53:U53"/>
    <mergeCell ref="V53:W53"/>
    <mergeCell ref="X53:Y53"/>
    <mergeCell ref="AB53:AC53"/>
    <mergeCell ref="L61:M61"/>
    <mergeCell ref="N61:O61"/>
    <mergeCell ref="P61:Q61"/>
    <mergeCell ref="T61:U61"/>
    <mergeCell ref="V61:W61"/>
    <mergeCell ref="X61:Y61"/>
    <mergeCell ref="K54:K55"/>
    <mergeCell ref="P54:P55"/>
    <mergeCell ref="AB54:AC54"/>
    <mergeCell ref="AB55:AC55"/>
    <mergeCell ref="K56:K57"/>
    <mergeCell ref="P56:P57"/>
    <mergeCell ref="N63:O63"/>
    <mergeCell ref="P63:Q63"/>
    <mergeCell ref="T63:U63"/>
    <mergeCell ref="V63:W63"/>
    <mergeCell ref="X63:Y63"/>
    <mergeCell ref="AF58:AH58"/>
    <mergeCell ref="AI58:AJ58"/>
    <mergeCell ref="AA59:AJ59"/>
    <mergeCell ref="T60:U60"/>
    <mergeCell ref="V60:W60"/>
    <mergeCell ref="X60:Y60"/>
    <mergeCell ref="N68:O68"/>
    <mergeCell ref="V68:W68"/>
    <mergeCell ref="V69:W69"/>
    <mergeCell ref="X69:Y69"/>
    <mergeCell ref="J70:Y70"/>
    <mergeCell ref="B66:H66"/>
    <mergeCell ref="B40:H40"/>
    <mergeCell ref="B41:H41"/>
    <mergeCell ref="L64:M64"/>
    <mergeCell ref="N64:O64"/>
    <mergeCell ref="P64:Q64"/>
    <mergeCell ref="T64:U64"/>
    <mergeCell ref="V64:W64"/>
    <mergeCell ref="X64:Y64"/>
    <mergeCell ref="T66:U66"/>
    <mergeCell ref="V66:W66"/>
    <mergeCell ref="X66:Y66"/>
    <mergeCell ref="L62:M62"/>
    <mergeCell ref="N62:O62"/>
    <mergeCell ref="P62:Q62"/>
    <mergeCell ref="T62:U62"/>
    <mergeCell ref="V62:W62"/>
    <mergeCell ref="X62:Y62"/>
    <mergeCell ref="L63:M63"/>
  </mergeCells>
  <phoneticPr fontId="3" type="noConversion"/>
  <hyperlinks>
    <hyperlink ref="N6" r:id="rId1"/>
    <hyperlink ref="N9" r:id="rId2"/>
    <hyperlink ref="N11" r:id="rId3"/>
    <hyperlink ref="N15" r:id="rId4"/>
    <hyperlink ref="T11" r:id="rId5"/>
    <hyperlink ref="N13" r:id="rId6"/>
    <hyperlink ref="N45" r:id="rId7"/>
    <hyperlink ref="N48" r:id="rId8"/>
    <hyperlink ref="N50" r:id="rId9"/>
    <hyperlink ref="N54" r:id="rId10"/>
    <hyperlink ref="T50" r:id="rId11"/>
    <hyperlink ref="N52" r:id="rId12"/>
    <hyperlink ref="N79" r:id="rId13"/>
    <hyperlink ref="N82" r:id="rId14"/>
    <hyperlink ref="N84" r:id="rId15"/>
    <hyperlink ref="N88" r:id="rId16"/>
    <hyperlink ref="T84" r:id="rId17"/>
    <hyperlink ref="N86" r:id="rId18"/>
    <hyperlink ref="N90" r:id="rId19"/>
  </hyperlinks>
  <pageMargins left="0.51181102362204722" right="0.51181102362204722" top="0.74803149606299213" bottom="0.35433070866141736" header="0.31496062992125984" footer="0.31496062992125984"/>
  <pageSetup paperSize="9" scale="90" fitToWidth="3" orientation="landscape" horizontalDpi="300" verticalDpi="30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宗順</cp:lastModifiedBy>
  <cp:lastPrinted>2013-10-21T03:04:47Z</cp:lastPrinted>
  <dcterms:created xsi:type="dcterms:W3CDTF">2013-07-19T02:43:28Z</dcterms:created>
  <dcterms:modified xsi:type="dcterms:W3CDTF">2013-10-21T03:04:57Z</dcterms:modified>
</cp:coreProperties>
</file>